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backupFile="1" defaultThemeVersion="124226"/>
  <mc:AlternateContent xmlns:mc="http://schemas.openxmlformats.org/markup-compatibility/2006">
    <mc:Choice Requires="x15">
      <x15ac:absPath xmlns:x15ac="http://schemas.microsoft.com/office/spreadsheetml/2010/11/ac" url="\\shark\TECHNOLOGY\T-ROL\T-ROL-SBU\T-ROL-SBU-CW\MIC1_Bldgs\Warehouse Ogero-Dekweneh\Projects\2024 WH - Plots 1668 only 2 Story Bldg\"/>
    </mc:Choice>
  </mc:AlternateContent>
  <xr:revisionPtr revIDLastSave="0" documentId="13_ncr:1_{748297C0-3D64-4F0F-A7A9-DCDECB4966B6}" xr6:coauthVersionLast="47" xr6:coauthVersionMax="47" xr10:uidLastSave="{00000000-0000-0000-0000-000000000000}"/>
  <bookViews>
    <workbookView xWindow="-103" yWindow="-103" windowWidth="16663" windowHeight="8863" tabRatio="788" xr2:uid="{00000000-000D-0000-FFFF-FFFF00000000}"/>
  </bookViews>
  <sheets>
    <sheet name="TOTAL" sheetId="3" r:id="rId1"/>
    <sheet name="Electrical" sheetId="4" r:id="rId2"/>
    <sheet name="Solar" sheetId="24" r:id="rId3"/>
    <sheet name="UPS" sheetId="30" r:id="rId4"/>
    <sheet name="Lighting" sheetId="22" r:id="rId5"/>
    <sheet name="Generator " sheetId="19" r:id="rId6"/>
    <sheet name="Fire" sheetId="21" r:id="rId7"/>
    <sheet name="Air-Con" sheetId="23" r:id="rId8"/>
    <sheet name="CCTV &amp; Access Control" sheetId="25" r:id="rId9"/>
    <sheet name="Outdoor Civil Works" sheetId="27" r:id="rId10"/>
    <sheet name="External Offices + Logistics" sheetId="13" r:id="rId11"/>
  </sheets>
  <definedNames>
    <definedName name="_xlnm.Print_Area" localSheetId="0">TOTAL!$A$1:$C$26</definedName>
    <definedName name="_xlnm.Print_Titles" localSheetId="1">Electrical!$1:$2</definedName>
    <definedName name="_xlnm.Print_Titles" localSheetId="9">'Outdoor Civil Works'!$1:$2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6" i="21" l="1"/>
  <c r="F16" i="25"/>
  <c r="F59" i="4"/>
  <c r="D25" i="13"/>
  <c r="F25" i="13"/>
  <c r="F26" i="13"/>
  <c r="D24" i="13" l="1"/>
  <c r="F24" i="13" s="1"/>
  <c r="F21" i="13"/>
  <c r="F20" i="13"/>
  <c r="D9" i="13" l="1"/>
  <c r="D9" i="25"/>
  <c r="D10" i="25"/>
  <c r="F25" i="4"/>
  <c r="D7" i="22"/>
  <c r="D25" i="22"/>
  <c r="D8" i="22"/>
  <c r="D27" i="22"/>
  <c r="D26" i="22"/>
  <c r="D24" i="22"/>
  <c r="F17" i="25"/>
  <c r="F10" i="25"/>
  <c r="F32" i="13" l="1"/>
  <c r="F29" i="13"/>
  <c r="F31" i="13"/>
  <c r="F23" i="13"/>
  <c r="F22" i="13"/>
  <c r="F18" i="13"/>
  <c r="F16" i="13"/>
  <c r="F15" i="13"/>
  <c r="F13" i="13"/>
  <c r="F11" i="13"/>
  <c r="F9" i="13"/>
  <c r="F6" i="13"/>
  <c r="F33" i="13" s="1"/>
  <c r="F31" i="27"/>
  <c r="F30" i="27"/>
  <c r="F29" i="27"/>
  <c r="F28" i="27"/>
  <c r="F27" i="27"/>
  <c r="D26" i="27"/>
  <c r="F26" i="27" s="1"/>
  <c r="F25" i="27"/>
  <c r="F22" i="27"/>
  <c r="F21" i="27"/>
  <c r="F19" i="27"/>
  <c r="F18" i="27"/>
  <c r="F16" i="27"/>
  <c r="D15" i="27"/>
  <c r="F15" i="27" s="1"/>
  <c r="F14" i="27"/>
  <c r="D13" i="27"/>
  <c r="F13" i="27" s="1"/>
  <c r="D12" i="27"/>
  <c r="F12" i="27" s="1"/>
  <c r="D11" i="27"/>
  <c r="F11" i="27" s="1"/>
  <c r="D10" i="27"/>
  <c r="F10" i="27" s="1"/>
  <c r="F8" i="27"/>
  <c r="F5" i="27"/>
  <c r="F33" i="27" s="1"/>
  <c r="C22" i="3" s="1"/>
  <c r="F57" i="21"/>
  <c r="C24" i="3" l="1"/>
  <c r="F11" i="21"/>
  <c r="D78" i="4"/>
  <c r="F47" i="22" l="1"/>
  <c r="F46" i="22"/>
  <c r="F42" i="22"/>
  <c r="F41" i="22"/>
  <c r="F40" i="22"/>
  <c r="F37" i="22"/>
  <c r="F36" i="22"/>
  <c r="F35" i="22"/>
  <c r="F29" i="22"/>
  <c r="F28" i="22"/>
  <c r="F27" i="22"/>
  <c r="F26" i="22"/>
  <c r="F25" i="22"/>
  <c r="F24" i="22"/>
  <c r="F19" i="22"/>
  <c r="F6" i="24"/>
  <c r="F10" i="24"/>
  <c r="F14" i="24"/>
  <c r="F17" i="24"/>
  <c r="F5" i="30"/>
  <c r="F8" i="30"/>
  <c r="F10" i="30"/>
  <c r="F12" i="30"/>
  <c r="F14" i="30"/>
  <c r="F16" i="30"/>
  <c r="F17" i="30"/>
  <c r="F18" i="30"/>
  <c r="F21" i="30" l="1"/>
  <c r="F8" i="22"/>
  <c r="F9" i="22"/>
  <c r="F10" i="22"/>
  <c r="F11" i="22"/>
  <c r="F12" i="22"/>
  <c r="F13" i="22"/>
  <c r="F14" i="22"/>
  <c r="F15" i="22"/>
  <c r="F16" i="22"/>
  <c r="F17" i="22"/>
  <c r="F7" i="22"/>
  <c r="F4" i="23"/>
  <c r="F15" i="23" s="1"/>
  <c r="F6" i="23"/>
  <c r="F10" i="23"/>
  <c r="F12" i="23"/>
  <c r="F5" i="19"/>
  <c r="F31" i="19" s="1"/>
  <c r="C14" i="3" s="1"/>
  <c r="F6" i="19"/>
  <c r="F7" i="19"/>
  <c r="F8" i="19"/>
  <c r="F9" i="19"/>
  <c r="F10" i="19"/>
  <c r="F11" i="19"/>
  <c r="F14" i="19"/>
  <c r="F15" i="19"/>
  <c r="F16" i="19"/>
  <c r="F17" i="19"/>
  <c r="F20" i="19"/>
  <c r="F21" i="19"/>
  <c r="F22" i="19"/>
  <c r="F23" i="19"/>
  <c r="F24" i="19"/>
  <c r="F25" i="19"/>
  <c r="F26" i="19"/>
  <c r="F27" i="19"/>
  <c r="F29" i="19"/>
  <c r="F24" i="4" l="1"/>
  <c r="F26" i="4"/>
  <c r="F27" i="4"/>
  <c r="F28" i="4"/>
  <c r="F29" i="4"/>
  <c r="F30" i="4"/>
  <c r="F31" i="4"/>
  <c r="F23" i="4"/>
  <c r="F35" i="4"/>
  <c r="F50" i="4"/>
  <c r="F49" i="4"/>
  <c r="F48" i="4"/>
  <c r="F47" i="4"/>
  <c r="F46" i="4"/>
  <c r="F45" i="4"/>
  <c r="F44" i="4"/>
  <c r="F43" i="4"/>
  <c r="F42" i="4"/>
  <c r="F41" i="4"/>
  <c r="F67" i="4" l="1"/>
  <c r="F66" i="4"/>
  <c r="F70" i="4"/>
  <c r="F80" i="4"/>
  <c r="F79" i="4"/>
  <c r="F77" i="4"/>
  <c r="F76" i="4"/>
  <c r="F75" i="4"/>
  <c r="F74" i="4"/>
  <c r="F73" i="4"/>
  <c r="F88" i="4"/>
  <c r="F89" i="4"/>
  <c r="F90" i="4"/>
  <c r="F87" i="4"/>
  <c r="F9" i="21"/>
  <c r="F7" i="21"/>
  <c r="F5" i="21"/>
  <c r="F54" i="21" l="1"/>
  <c r="F61" i="21"/>
  <c r="F60" i="21"/>
  <c r="F52" i="21"/>
  <c r="F50" i="21"/>
  <c r="F48" i="21"/>
  <c r="F46" i="21"/>
  <c r="F44" i="21"/>
  <c r="F13" i="21"/>
  <c r="F38" i="21"/>
  <c r="F41" i="21"/>
  <c r="F37" i="21"/>
  <c r="F28" i="21"/>
  <c r="F27" i="21"/>
  <c r="F24" i="21"/>
  <c r="F23" i="21"/>
  <c r="F22" i="21"/>
  <c r="F21" i="21"/>
  <c r="F16" i="21"/>
  <c r="F15" i="21"/>
  <c r="D63" i="4" l="1"/>
  <c r="F63" i="4" s="1"/>
  <c r="D62" i="4"/>
  <c r="F62" i="4" s="1"/>
  <c r="D61" i="4"/>
  <c r="F61" i="4" s="1"/>
  <c r="D20" i="24" l="1"/>
  <c r="F20" i="24" s="1"/>
  <c r="F23" i="24" s="1"/>
  <c r="C10" i="3" l="1"/>
  <c r="F78" i="4"/>
  <c r="F18" i="25" l="1"/>
  <c r="F60" i="4" l="1"/>
  <c r="F22" i="25"/>
  <c r="F15" i="25"/>
  <c r="F11" i="25"/>
  <c r="F9" i="25"/>
  <c r="F24" i="25" s="1"/>
  <c r="C8" i="3"/>
  <c r="C18" i="3"/>
  <c r="F33" i="22"/>
  <c r="F49" i="22" s="1"/>
  <c r="F63" i="21"/>
  <c r="F20" i="21"/>
  <c r="F19" i="21"/>
  <c r="F18" i="21"/>
  <c r="F64" i="21" l="1"/>
  <c r="C16" i="3" s="1"/>
  <c r="C12" i="3"/>
  <c r="C20" i="3"/>
  <c r="F33" i="4" l="1"/>
  <c r="F18" i="4"/>
  <c r="F8" i="4"/>
  <c r="F92" i="4" s="1"/>
  <c r="C6" i="3" l="1"/>
  <c r="C26" i="3" s="1"/>
</calcChain>
</file>

<file path=xl/sharedStrings.xml><?xml version="1.0" encoding="utf-8"?>
<sst xmlns="http://schemas.openxmlformats.org/spreadsheetml/2006/main" count="532" uniqueCount="301">
  <si>
    <t>ITEM</t>
  </si>
  <si>
    <t>DESCRIPTION</t>
  </si>
  <si>
    <t>QTY</t>
  </si>
  <si>
    <t>UNIT</t>
  </si>
  <si>
    <t>U</t>
  </si>
  <si>
    <t>m</t>
  </si>
  <si>
    <t>BILL OF QUANTITIES - GRAND TOTAL</t>
  </si>
  <si>
    <t>Electrical</t>
  </si>
  <si>
    <t xml:space="preserve"> </t>
  </si>
  <si>
    <t>MAIN DISTRIBUTION BOARDS</t>
  </si>
  <si>
    <t>Each main distribution panel board has to be provided with engraved metal nameplate mounted with corrosion resistant screws.</t>
  </si>
  <si>
    <t>The electrical cables, inside the main distribution boards, have to be fixed on supports with metallic clamps.</t>
  </si>
  <si>
    <t>All functional units have to be labeled and identified by using engraved metal nameplate mounted with corrosion resistant screws.</t>
  </si>
  <si>
    <t>Cables glands shall be provided at the termination of all cables at the enclosures.</t>
  </si>
  <si>
    <t>The incoming/outgoing cables are connected to functional units by insulated bus bars and suitable insulated connectors.</t>
  </si>
  <si>
    <t>The direct connection between circuit breakers and outgoing cables is not allowed.</t>
  </si>
  <si>
    <t>All panels shall have a minimum of 20% spare space</t>
  </si>
  <si>
    <t>Supply, install and connect, Cu/PVC/PVC 600/1000 volts, including pull boxes, cable fixing cable cleats, cable glands, sealing compound, cable sleeves, marking and all necessary accessories as specified and shown on drawings</t>
  </si>
  <si>
    <t>LIGHTING FIXTURES</t>
  </si>
  <si>
    <t>m²</t>
  </si>
  <si>
    <t>Electric socket circuits shall be equipped with 30mA differential protection</t>
  </si>
  <si>
    <t>Cable Cu/PVC/PVC 600/1000 volts, NYY</t>
  </si>
  <si>
    <t>Earth Cables</t>
  </si>
  <si>
    <t>Miscellaneous Cables</t>
  </si>
  <si>
    <t>TOTAL (USD)</t>
  </si>
  <si>
    <t>UNIT PRICE</t>
  </si>
  <si>
    <t>BILL OF QUANTITIES - ELECTRICAL WORKS</t>
  </si>
  <si>
    <t>Ea.</t>
  </si>
  <si>
    <t>Lm</t>
  </si>
  <si>
    <t>All 3-Ph circuit breakers are 4P4D; All switches are 4P; unless otherwise indicated on the drawings</t>
  </si>
  <si>
    <t>Miscellaneous</t>
  </si>
  <si>
    <t>BILL OF QUANTITIES - DOORS</t>
  </si>
  <si>
    <t>Supply, install and terminate earth cables, NYA, including accessories as specified and to the satisfaction of the Engineer. Copper conductor, Single Core, Unarmoured, PVC insulated, Non Sheathed, 450 / 750 V Isolation, with Rigid Conductors - Green/Yellow</t>
  </si>
  <si>
    <t>Ditto 198mm wide x 48mm high</t>
  </si>
  <si>
    <t>Battery charger 10A</t>
  </si>
  <si>
    <t xml:space="preserve">Termination on generation main breaker  with all needed lugs and accessories </t>
  </si>
  <si>
    <t>Set of 12 padlocks YALE with 1 master key</t>
  </si>
  <si>
    <t>2" black steel pipe for fuel refilling box</t>
  </si>
  <si>
    <t>2" elbow</t>
  </si>
  <si>
    <t>2" accessories and fittings</t>
  </si>
  <si>
    <t>2" quarter turn valve</t>
  </si>
  <si>
    <t>Fuel supply per 1000 liters</t>
  </si>
  <si>
    <t>Fuel System</t>
  </si>
  <si>
    <t>Steel plates galvanized 250mmx250mmx50mm to be installed between anti-vibration pad and canopy base; Set of 6 pieces</t>
  </si>
  <si>
    <t>Supply and installation of seemless black steel fuel pipes, painted dark grey color, complete with all required accessories:</t>
  </si>
  <si>
    <t>3/4 inch</t>
  </si>
  <si>
    <t>3/4 inch ball valves</t>
  </si>
  <si>
    <t>Diesel Fuel Filter and Water Separator
DAHL 100, 40GPH</t>
  </si>
  <si>
    <t>Fuel tank 2000L; 200x100x100cm with retention tray
- Constructed of 3mm non galvanized metal sheets
- Sprayed with furnace paint, color RAL 7015
- Retention tray extended 10cm from tank perimeter and edge height 10cm provided with a ½ inch drain ball valve. Tray should covered from rain.
- Hose level indicator with ball valve
- Refer to fuel pipes connections drawing</t>
  </si>
  <si>
    <t>Concrete blocks for fixation of fuel pipes and cable trays; dimensions 10x10x20cm</t>
  </si>
  <si>
    <t>Metallic refilling box fully equipped (q.t. valve, one way valve, accessories)</t>
  </si>
  <si>
    <t>GRAND TOTAL</t>
  </si>
  <si>
    <t>BILL OF QUANTITIES - GENSET INSTALLATION</t>
  </si>
  <si>
    <t>EARTH/GROUND</t>
  </si>
  <si>
    <t>SECTION 26 24 13
Low Voltage Switchboards - 17.12</t>
  </si>
  <si>
    <t xml:space="preserve">SECTION 26 05 36 
Cable Trays for Electrical Systems </t>
  </si>
  <si>
    <t>SECTION 26 05 19
Low-Voltage Electrical Power Conductors and Cables - 17.12</t>
  </si>
  <si>
    <r>
      <rPr>
        <b/>
        <sz val="11"/>
        <rFont val="Calibri"/>
        <family val="2"/>
        <scheme val="minor"/>
      </rPr>
      <t>SURGE ARRESTOR;</t>
    </r>
    <r>
      <rPr>
        <sz val="11"/>
        <rFont val="Calibri"/>
        <family val="2"/>
        <scheme val="minor"/>
      </rPr>
      <t xml:space="preserve">  @ Electrical Room Shelter;</t>
    </r>
    <r>
      <rPr>
        <b/>
        <sz val="11"/>
        <rFont val="Calibri"/>
        <family val="2"/>
        <scheme val="minor"/>
      </rPr>
      <t xml:space="preserve"> </t>
    </r>
    <r>
      <rPr>
        <sz val="11"/>
        <rFont val="Calibri"/>
        <family val="2"/>
        <scheme val="minor"/>
      </rPr>
      <t xml:space="preserve"> 3P+N with box Complete Protection</t>
    </r>
  </si>
  <si>
    <t>1x25 mm² - Copper conductor, Single Core, Unarmoured, PVC insulated, Non Sheathed, 450 / 750 V Isolation, with Rigid Conductors - Green/Yellow</t>
  </si>
  <si>
    <t>TOTAL USD</t>
  </si>
  <si>
    <t>Total</t>
  </si>
  <si>
    <t>Power Generators</t>
  </si>
  <si>
    <t>Anti-Vibration Pads - Similar to Sylomer® SR220
Length 250mm, Width 250mm, Thickness 75mm
Set of 6 pieces</t>
  </si>
  <si>
    <t>Surface mounted or free standing main distribution boards of hinged cover cabinet type complete with busbars, circuit breakers, switch disconnectors, spares, spaces, digital indicating  and  measuring  devices, "PVC" trunking and wires, ground conductors, cable lugs and accessories. The contractor is responsible to verify the design, make the necessary calculations and shall be responsible for the performance of the system and its compliance with the specified standards. ATS &amp; Main distribution boards shall be equipped with digital power meters Power meter similar to EasyLogic PM2230 Ref. METSEPM2230</t>
  </si>
  <si>
    <t>1x10 mm² - Copper conductor, Single Core, Unarmoured, PVC insulated, Non Sheathed, 450 / 750 V Isolation, with Rigid Conductors - Green/Yellow</t>
  </si>
  <si>
    <t>DEKWANEH WAREHOUSE
Civil &amp; Electrical Works</t>
  </si>
  <si>
    <r>
      <rPr>
        <b/>
        <sz val="11"/>
        <rFont val="Calibri"/>
        <family val="2"/>
        <scheme val="minor"/>
      </rPr>
      <t xml:space="preserve">MDB </t>
    </r>
    <r>
      <rPr>
        <sz val="11"/>
        <rFont val="Calibri"/>
        <family val="2"/>
        <scheme val="minor"/>
      </rPr>
      <t xml:space="preserve">@ Electrical Room </t>
    </r>
  </si>
  <si>
    <r>
      <rPr>
        <b/>
        <sz val="11"/>
        <rFont val="Calibri"/>
        <family val="2"/>
        <scheme val="minor"/>
      </rPr>
      <t xml:space="preserve">SDB OFFICES </t>
    </r>
    <r>
      <rPr>
        <sz val="11"/>
        <rFont val="Calibri"/>
        <family val="2"/>
        <scheme val="minor"/>
      </rPr>
      <t>@ Offices</t>
    </r>
  </si>
  <si>
    <r>
      <rPr>
        <b/>
        <sz val="11"/>
        <rFont val="Calibri"/>
        <family val="2"/>
        <scheme val="minor"/>
      </rPr>
      <t xml:space="preserve">SDB WH </t>
    </r>
    <r>
      <rPr>
        <sz val="11"/>
        <rFont val="Calibri"/>
        <family val="2"/>
        <scheme val="minor"/>
      </rPr>
      <t>@ Large WH</t>
    </r>
  </si>
  <si>
    <t>LIGHTING POINTS AND ELECTRIC OUTLETS</t>
  </si>
  <si>
    <t>Including concealed and exposed conduits, wiring up to corresponding panelboard, cable outlet, fixing support, and necessary accessories and connections as specified and shown on drawings.</t>
  </si>
  <si>
    <t>Lighting point, ceiling mounted</t>
  </si>
  <si>
    <t>Lighting point, wall mounted</t>
  </si>
  <si>
    <t>Outlet for water heater</t>
  </si>
  <si>
    <t>Including necessary accessories for installation and connection, as specified and shown on drawings.</t>
  </si>
  <si>
    <t>8W Wall mounted Emergency Light with battery kit (Legrand)</t>
  </si>
  <si>
    <t>8W Wall mounted Exit Sign with battery kit (Legrand)</t>
  </si>
  <si>
    <t>WIRING DEVICES, DISCONNECTS</t>
  </si>
  <si>
    <t>Including concealed and exposed conduits, boxes, wiring up to corresponding panelboard, cable outlet, fixing support, plate and necessary accessories and connections as specified and shown on drawings.</t>
  </si>
  <si>
    <t>Switches</t>
  </si>
  <si>
    <t>10A One way, one gang switch</t>
  </si>
  <si>
    <t>Socket outlets</t>
  </si>
  <si>
    <t>16A/220V, 2P+T Socket outlet</t>
  </si>
  <si>
    <t>20A/220V, 2P+T Power Socket outlet</t>
  </si>
  <si>
    <t>16A/220V, 2P+T Socket outlet, UPS</t>
  </si>
  <si>
    <t>TELEPHONE AND DATA SYSTEMS</t>
  </si>
  <si>
    <t>Including concealed and exposed conduits, boxes, wiring up to corresponding cabinet, wiring accessories with supports, mechanisms and cover plates, and necessary accessories and connections, as specified and shown on drawings.</t>
  </si>
  <si>
    <t>Ducting:</t>
  </si>
  <si>
    <t>BILL OF QUANTITIES - FIRE PROTECTION</t>
  </si>
  <si>
    <t>Fire detection system including:
FACP
Smoke detector
Abort Push Button
Horn
Strobe - Indoor
Strobe - Outdoor
Luminous Evacuate Sign
Pressure Switch
Fire rated cables
Warning signs</t>
  </si>
  <si>
    <t>CO2 Portable fire extinguisher (6kg)</t>
  </si>
  <si>
    <t xml:space="preserve">ABCE Dry Chemical Portable fire extinguisher (5kg) </t>
  </si>
  <si>
    <t>BILL OF QUANTITIES - LIGHTING</t>
  </si>
  <si>
    <t xml:space="preserve">10A Push button, one gang </t>
  </si>
  <si>
    <t>High Bay, syspended luminaires, LED, 240W</t>
  </si>
  <si>
    <t>Lighting point, high bay</t>
  </si>
  <si>
    <t>BILL OF QUANTITIES - AIR-CON</t>
  </si>
  <si>
    <t>500x500mm rectangular Diffusers</t>
  </si>
  <si>
    <t>BILL OF QUANTITIES - SOLAR</t>
  </si>
  <si>
    <t>Supply, install, connect, and operate with all material needed including supply, install &amp; connect the following: cable trays, clamps, accessories, supports &amp; labels suitable to be installed under the PV arrays.</t>
  </si>
  <si>
    <t>PV Module</t>
  </si>
  <si>
    <t xml:space="preserve">Supply, install, connect, and operate DC/AC, Grid-Tie, 3-phase Solar Inverter with data communication unit with Ethernet connection. The inverter must be suited to any PV module configuration. The inverter unit shall be suitable for outdoor installations with IP65. </t>
  </si>
  <si>
    <t>Solar Inverter 36KW, 3-phase, sine wave, Grid-Tie</t>
  </si>
  <si>
    <t>Grid-Tie Solar Inverter</t>
  </si>
  <si>
    <t>Fuel Save Controller  - (Refer to Specifications Secton 6)</t>
  </si>
  <si>
    <t xml:space="preserve">Supply, install, connect, and operate with all material needed including supply, install &amp; connect the following: cables, three (3) current transformer, accessories, &amp; labels </t>
  </si>
  <si>
    <t>Fuel Save Controller, similar to DEIF AGC-150</t>
  </si>
  <si>
    <t>Solar Photovolataic module, Mono-chrystalline, half-cut, 540Wp, similar to Jinko Tiger Pro</t>
  </si>
  <si>
    <t xml:space="preserve">Surge Protection for PV Cables </t>
  </si>
  <si>
    <t>LS</t>
  </si>
  <si>
    <t>Protections</t>
  </si>
  <si>
    <t>Cables Cu/PVC/PVC 1.5/1.5 kV</t>
  </si>
  <si>
    <t>1x6mm² (from PV panel to Inverter)</t>
  </si>
  <si>
    <t>WAREHOUSE</t>
  </si>
  <si>
    <t>Detection System</t>
  </si>
  <si>
    <t>Reflective Beam Detector</t>
  </si>
  <si>
    <t>Break Glass, Indoor Manual Call Point Without LED - Red</t>
  </si>
  <si>
    <t>Fire Bell</t>
  </si>
  <si>
    <t>Sprinkler System</t>
  </si>
  <si>
    <t>Standard Response, Pendant Sprinkler, 1/2",
68C, Bronze, K5.6, Reliable, UL/FM</t>
  </si>
  <si>
    <t>Black seamless Pipes of 5.80 M length</t>
  </si>
  <si>
    <t>1" Ø25 mm 670m. Piece 116</t>
  </si>
  <si>
    <t>1¼" Ø32 mm 128m. Piece 22</t>
  </si>
  <si>
    <t>1½" Ø40 mm 92m. Piece 16</t>
  </si>
  <si>
    <t>2" Ø50 mm 12m. Piece 3</t>
  </si>
  <si>
    <t>2½" Ø65 mm 18m. Piece 4</t>
  </si>
  <si>
    <t>3" Ø80 mm 48m. Piece 9</t>
  </si>
  <si>
    <t>4" Ø100 mm 54m. Piece 10</t>
  </si>
  <si>
    <t>6" Ø150 mm 42m. Piece 8</t>
  </si>
  <si>
    <t>Fittings and accessories</t>
  </si>
  <si>
    <t>Fire Hose Cabinets</t>
  </si>
  <si>
    <t>Fire Pump Set</t>
  </si>
  <si>
    <t>Diesel Pump achieving 350 GPM @ 7 Bars
Type : Base mounted, Horizontal, End Suction.
Motor : 30 KW, 50 Hz, water cooled
2900 RPM, Class F, IP 55.
Construction : Cast iron casing and impeller,
stainless steel shaft, mechanical seal.</t>
  </si>
  <si>
    <t>Electrical Pump achieving 350 GPM @ 7 Bars
Type : Base mounted, Horizontal, End Suction.
Motor : 30 KW, 3 phase, 400 V, 50 Hz,
2900 RPM, Class F, IP 55.
Construction : Cast iron casing and impeller,
stainless steel shaft, mechanical seal.</t>
  </si>
  <si>
    <t>Jockey Pump achieving 10 GPM @ 7 Bars
Type : Multi-stage, Vertical, Inline.
Motor : 0.55 KW, 3 phase, 400 V, 50 Hz,
2900 RPM, Class F, IP 55.
Construction : Stainless Steel casing and impellers,
stainless steel shaft, mechanical seal.</t>
  </si>
  <si>
    <t>Common operating Control Panel with pump controllers and indicators.</t>
  </si>
  <si>
    <t>Common base plate and accessories</t>
  </si>
  <si>
    <t>Lighting point for outdoor flood lights</t>
  </si>
  <si>
    <t>Ditto 100mm wide x 48mm high</t>
  </si>
  <si>
    <t>Ditto 50mm wide x 48mm high</t>
  </si>
  <si>
    <t>4x10 mm² (MDB to SDB Store Rooms)</t>
  </si>
  <si>
    <t>4x10 mm² (MDB to SDB Offices)</t>
  </si>
  <si>
    <t>4x10 mm² (MDB to UPS)</t>
  </si>
  <si>
    <t>4x25 mm² (MDB to SDB Warehouse)</t>
  </si>
  <si>
    <t>SDB UPS @ Electrical Room</t>
  </si>
  <si>
    <t>SDB Fire Pumps @ Fire Pumps</t>
  </si>
  <si>
    <t>The electrical link between the functional units have to be done by rigid bus bars for 100 Amps and more.</t>
  </si>
  <si>
    <r>
      <t>The flexible insulated bus bars are allowed only between Main Bursars and circuit breakers where their respective frame is equal or lower than 10</t>
    </r>
    <r>
      <rPr>
        <sz val="11"/>
        <color theme="1"/>
        <rFont val="Calibri"/>
        <family val="2"/>
        <scheme val="minor"/>
      </rPr>
      <t>0 Amps.</t>
    </r>
  </si>
  <si>
    <t>1x16 mm² - Copper conductor, Single Core, Unarmoured, PVC insulated, Non Sheathed, 450 / 750 V Isolation, with Rigid Conductors - Green/Yellow</t>
  </si>
  <si>
    <t>1x35 mm² - Copper conductor, Single Core, Unarmoured, PVC insulated, Non Sheathed, 450 / 750 V Isolation, with Rigid Conductors - Green/Yellow</t>
  </si>
  <si>
    <t xml:space="preserve">4x70 mm² (ATS to MDB) </t>
  </si>
  <si>
    <t xml:space="preserve">4x70 mm² (EDL to ATS) </t>
  </si>
  <si>
    <t>Supply, install and connect, Alu/PVC/PVC 600/1000 volts, including pull boxes, cable fixing cable cleats, cable glands, sealing compound, cable sleeves, marking and all necessary accessories as specified and shown on drawings</t>
  </si>
  <si>
    <t>Cable Alu/PVC/PVC 600/1000 volts, NYY</t>
  </si>
  <si>
    <t>FENCE</t>
  </si>
  <si>
    <t>WORK DESCRIPTION</t>
  </si>
  <si>
    <t>INTERNAL AND EXTERNAL WORKS</t>
  </si>
  <si>
    <t>PRELIMINARY WORK</t>
  </si>
  <si>
    <t>EXCAVATION</t>
  </si>
  <si>
    <t>Ea</t>
  </si>
  <si>
    <t>Columns 0.2*0.2*2.3m</t>
  </si>
  <si>
    <r>
      <t>m</t>
    </r>
    <r>
      <rPr>
        <sz val="11"/>
        <color theme="1"/>
        <rFont val="Calibri"/>
        <family val="2"/>
      </rPr>
      <t>³</t>
    </r>
  </si>
  <si>
    <t>Columns foundation 0.4*0.4*0.2m</t>
  </si>
  <si>
    <t>Excavation (10cm wider than foundations)</t>
  </si>
  <si>
    <t>BILL OF QUANTITIES - CCTV &amp; ACCESS CONTROL</t>
  </si>
  <si>
    <t>Solar</t>
  </si>
  <si>
    <t>Lighting</t>
  </si>
  <si>
    <t>Generator</t>
  </si>
  <si>
    <t>Fire Fighting and Alarm</t>
  </si>
  <si>
    <t>Air Conditioning</t>
  </si>
  <si>
    <t>CCTV &amp; Access Control</t>
  </si>
  <si>
    <t>BILL OF QUANTITIES - OUTDOOR CIVIL WORKS</t>
  </si>
  <si>
    <t>Outdoor Civil Works</t>
  </si>
  <si>
    <t>Water Tank</t>
  </si>
  <si>
    <t>Water tank accessories, valves, water level, etc</t>
  </si>
  <si>
    <t>3 rods earth system</t>
  </si>
  <si>
    <t>Lightning rod FRANKLIN type 240cm</t>
  </si>
  <si>
    <t>Elevation rod 2m</t>
  </si>
  <si>
    <t>Copper tape 30x2mm</t>
  </si>
  <si>
    <t>Test clamp (disconnecting link)</t>
  </si>
  <si>
    <t>3P+N Lightning surge arrestor class B &amp; C with fuses and metallic enclosure</t>
  </si>
  <si>
    <t>UPS</t>
  </si>
  <si>
    <t>Batteries</t>
  </si>
  <si>
    <t>WEB Ethernet SNMP card for remote supervision of UPS</t>
  </si>
  <si>
    <t>Battery fuse box, 100A, for each string (at the batteries side)</t>
  </si>
  <si>
    <t>Battery disconnect panels</t>
  </si>
  <si>
    <t>Delivery, transportation, installation, &amp; commissioning</t>
  </si>
  <si>
    <t>Set of steel racks (Chassis) for batteries</t>
  </si>
  <si>
    <t>Outdoor flood lights, LED, 250W</t>
  </si>
  <si>
    <t xml:space="preserve">4x70 mm² (MDB to SDB Fire Pumps) </t>
  </si>
  <si>
    <t>4x35 mm² (Gen to ATS)</t>
  </si>
  <si>
    <t>4x35 mm² (Inverter to MDB)</t>
  </si>
  <si>
    <t>Supply and install hot dip galvanized perforated steel cable trays with straight flange, complete with corners, return edge type, suspension system, fixing and all accessories including covers</t>
  </si>
  <si>
    <t>Outlet for motorized gate, 3x2.5mm2</t>
  </si>
  <si>
    <t>Steel deep galvanized poles 9m high to support flood lights and CCTV cameras</t>
  </si>
  <si>
    <t>10A Two way, one gang switch</t>
  </si>
  <si>
    <t>Sound proof canopy to 65 dBA @ 1m</t>
  </si>
  <si>
    <t>OFFICES &amp; STORE ROOMS</t>
  </si>
  <si>
    <t>Fire Alarm Control Panel Addressable</t>
  </si>
  <si>
    <t>Concrete slab for fire pumps room and water tank:
 3x10x0.2 cm</t>
  </si>
  <si>
    <t>Water Tank 10m3</t>
  </si>
  <si>
    <t>10 pair telephone cable, Liban cable LibtelS, 0.5mm²</t>
  </si>
  <si>
    <t xml:space="preserve">Control cable 10x1.5 mm² </t>
  </si>
  <si>
    <t>Supply and Installation of GI Ducting according to SMACNA Rectangular indoor, according to specifications</t>
  </si>
  <si>
    <t>500x500mm ducts</t>
  </si>
  <si>
    <t>Grills and Diffusers:</t>
  </si>
  <si>
    <t>Outlet for Air conditioning units 12000 BTU/Hr</t>
  </si>
  <si>
    <t>Outlet for Air conditioning units 7.5KW precision type</t>
  </si>
  <si>
    <t>Air Conditioner, Precision, air-Cooled,  7.5KW total sensible cooling, with humidifier and heater, stand alone, upflow including copper pipes and drain pipes</t>
  </si>
  <si>
    <t>Outlet for FACP</t>
  </si>
  <si>
    <t>Outlet for CCTV</t>
  </si>
  <si>
    <t>Outlet for access control system</t>
  </si>
  <si>
    <t>Single leaf wooden door 900x2150cm</t>
  </si>
  <si>
    <t>Design and execution. Including, but not limited to, everything mentioned in the technical document and drawings.</t>
  </si>
  <si>
    <t>Warehouse (Hangar) 70m*40m</t>
  </si>
  <si>
    <t>Topographic Survey Plot No. 1668 (~15,000m²) including marking of plot boundaries, warehouse boundaries, existing infrastructure and facilities, and levels.</t>
  </si>
  <si>
    <t>Fire Hose Reel Cabinet, Surface Mounted, Horizontal, 1.2mm Full Mild Steel, Single Compartment, Solid Door, Red Powder Coated, Size 70 X 72 X 28 including Fire Hose Reel 1" x 30 Mtr. Cabinet Mounted, Manual with Plastic Nozzle, Kitemark LPCB Approved</t>
  </si>
  <si>
    <t>Installation of sprinkler system</t>
  </si>
  <si>
    <t>Testing and commissioning</t>
  </si>
  <si>
    <t>Cable tray 314mm wide x 48mm high</t>
  </si>
  <si>
    <t>Alarm distribution frame 50 pairs KRONE original; disconnection module to be provided without earth with punching tool</t>
  </si>
  <si>
    <t>Installation of 60KVA generator on top of the rooftop of the two-stories building</t>
  </si>
  <si>
    <t>Concrete slabs for 1*generators and 2 Fuel tanks; (thickness 10cm, 20MPa compressive strength)</t>
  </si>
  <si>
    <t>Masonry wall</t>
  </si>
  <si>
    <t>Excavate, compact and level, where needed</t>
  </si>
  <si>
    <t>Barbed Wire + fence detail on top of walls</t>
  </si>
  <si>
    <t>1 rod earth system</t>
  </si>
  <si>
    <t>RJ45 Sockets (data and telephone)</t>
  </si>
  <si>
    <t>Mechanical installation of FM200 system including piping, nozzles, and all required accessories for complete system installation</t>
  </si>
  <si>
    <t>Air Conditioner, split, wall type, 12000 BTU A/C Unit, inverter type, 220Vac, 1Ph, with auto-restart including copper pipes (up to 10m) and drain pipes</t>
  </si>
  <si>
    <t>Tripod 4m 3"/4mm with offset pipe for transmission MW</t>
  </si>
  <si>
    <t>Cable Tray 98x48mm perforated with return edge and cover</t>
  </si>
  <si>
    <t>Linear wall foundation 20x20cm</t>
  </si>
  <si>
    <t xml:space="preserve">2.5x3.5x2.5m with door and 2 ventilation windows and lighting for fire pumps fixed to the concrete slab </t>
  </si>
  <si>
    <t>2.5x2.5x2.5m with door and 2 windows, including floor and structure, lighting, air-conditioner 9,000BTU, with 30cm high legs.</t>
  </si>
  <si>
    <t>m2</t>
  </si>
  <si>
    <t>Reinforced concrete trench top cover for the existing trench in the outdoor area (width varying between 45cm and 165cm), refer to drawing; thickness of 20cm</t>
  </si>
  <si>
    <t>Reinforced concrete foundation for lighting poles (refer to drawings for detail) including excavation and all needed works</t>
  </si>
  <si>
    <t>Single leaf wooden door 700x2150cm</t>
  </si>
  <si>
    <t>Prefabricated Security Rooms</t>
  </si>
  <si>
    <t>Miscellaneous Civil Works</t>
  </si>
  <si>
    <t>Foundation</t>
  </si>
  <si>
    <t>Windows</t>
  </si>
  <si>
    <t>Standard 2 sliding panels aluminum windows 120cm x 120cm</t>
  </si>
  <si>
    <t>Standard hinged small window 60cm x 60cm</t>
  </si>
  <si>
    <r>
      <t xml:space="preserve">FM-200 System serving the </t>
    </r>
    <r>
      <rPr>
        <b/>
        <sz val="11"/>
        <rFont val="Calibri"/>
        <family val="2"/>
        <scheme val="minor"/>
      </rPr>
      <t>Electrical Room</t>
    </r>
    <r>
      <rPr>
        <sz val="11"/>
        <rFont val="Calibri"/>
        <family val="2"/>
        <scheme val="minor"/>
      </rPr>
      <t xml:space="preserve">
(Total of 23Kg of FM-200) 
Void (FFL to ceiling) Area: 13.5m², height = 3m</t>
    </r>
  </si>
  <si>
    <t>4x5W Decorative LED fixture with reflective louvers</t>
  </si>
  <si>
    <t>2x8W Decorative LED fixture with reflective louvers</t>
  </si>
  <si>
    <t>INSIDE WAREHOUSE</t>
  </si>
  <si>
    <t>Indoor Camera</t>
  </si>
  <si>
    <t>Access Control</t>
  </si>
  <si>
    <t>Time Attendance</t>
  </si>
  <si>
    <t>OUTSIDE AREA</t>
  </si>
  <si>
    <t>Outdoor Cameras</t>
  </si>
  <si>
    <t>Refer to "security systems specifications"</t>
  </si>
  <si>
    <t>Shall include supply, installation, testing, and commissioning. Shall include all required  cables and accessories for completion system operation</t>
  </si>
  <si>
    <t>Supply all required materials, and construct 100x100x100cm [WxDxH] manhole complete including, but not limited to all necessary excavation, concrete works using moderate sulphate resistant cement to ASTM C150, Type II, 14 MPa on Cylinder (18 MPa on Cube) for blinding and 30 MPa on Cylinder (38 MPa on Cube) for reinforced concrete works, all necessary formwork, reinforcement, accessories, application of two coats of bituminous paint to concrete surfaces in contact with soil, backfilling, compaction, removal of surplus materials to approved dumping areas, covers and frames, and all other related works, all as specified, to the satisfaction of the Engineer, and in full coordination with relevant local authorities.</t>
  </si>
  <si>
    <r>
      <rPr>
        <b/>
        <sz val="11"/>
        <rFont val="Calibri"/>
        <family val="2"/>
        <scheme val="minor"/>
      </rPr>
      <t>Electrical Duct Bank</t>
    </r>
    <r>
      <rPr>
        <sz val="11"/>
        <rFont val="Calibri"/>
        <family val="2"/>
        <scheme val="minor"/>
      </rPr>
      <t xml:space="preserve">
Supply all required materials, and construct duct bank with </t>
    </r>
    <r>
      <rPr>
        <b/>
        <sz val="11"/>
        <rFont val="Calibri"/>
        <family val="2"/>
        <scheme val="minor"/>
      </rPr>
      <t>four (4) PVC ducts 4"</t>
    </r>
    <r>
      <rPr>
        <b/>
        <sz val="11"/>
        <rFont val="Calibri"/>
        <family val="2"/>
      </rPr>
      <t>Ø each</t>
    </r>
    <r>
      <rPr>
        <sz val="11"/>
        <rFont val="Calibri"/>
        <family val="2"/>
        <scheme val="minor"/>
      </rPr>
      <t xml:space="preserve">, complete including all necessary excavation, ducts, concrete bed &amp; surround using moderate sulphate resistant cement to ASTM C150, Type II, 30 MPa on cylinder (38 MPa on cube), formwork, reinforcement, accessories, </t>
    </r>
    <r>
      <rPr>
        <u/>
        <sz val="11"/>
        <rFont val="Calibri"/>
        <family val="2"/>
        <scheme val="minor"/>
      </rPr>
      <t>PVC covered wire rope for ducting</t>
    </r>
    <r>
      <rPr>
        <sz val="11"/>
        <rFont val="Calibri"/>
        <family val="2"/>
        <scheme val="minor"/>
      </rPr>
      <t xml:space="preserve">, warning tape, application of two coats of bituminous paint to concrete surfaces in contact with soil, backfilling, compaction, removal of surplus material to approved dumping areas, and all other related works, all as specified, to the satisfaction of the Engineer, and in full coordination with relevant local authorities. </t>
    </r>
    <r>
      <rPr>
        <u/>
        <sz val="11"/>
        <rFont val="Calibri"/>
        <family val="2"/>
        <scheme val="minor"/>
      </rPr>
      <t>Check provided trench drawing detail.</t>
    </r>
  </si>
  <si>
    <t>m3</t>
  </si>
  <si>
    <t>Bathrooms</t>
  </si>
  <si>
    <r>
      <t>2 bathrooms fully equipped of (1.45x2.85m</t>
    </r>
    <r>
      <rPr>
        <sz val="11"/>
        <color theme="1"/>
        <rFont val="Calibri"/>
        <family val="2"/>
      </rPr>
      <t>²) each, containing each: 2 sinks and 1 toilet.</t>
    </r>
  </si>
  <si>
    <t>Kitchen</t>
  </si>
  <si>
    <t>A kitchen fully equipped including 1 big stainless steel sink surface (2.85m) with drawers and cupboards underneath</t>
  </si>
  <si>
    <t>Floor tiling and mechanical</t>
  </si>
  <si>
    <t>Sceptic Tank</t>
  </si>
  <si>
    <t>Water pump with pressure head, 0.5HP</t>
  </si>
  <si>
    <t>4x150 mm²  (PT Bldg to ATS)</t>
  </si>
  <si>
    <r>
      <t xml:space="preserve">FM-200 System serving the </t>
    </r>
    <r>
      <rPr>
        <b/>
        <sz val="11"/>
        <rFont val="Calibri"/>
        <family val="2"/>
        <scheme val="minor"/>
      </rPr>
      <t>Indoor Storage Room @ GF</t>
    </r>
    <r>
      <rPr>
        <sz val="11"/>
        <rFont val="Calibri"/>
        <family val="2"/>
        <scheme val="minor"/>
      </rPr>
      <t xml:space="preserve">
(Total of 247Kg of FM-200) 
Void (FFL to ceiling) Area: 146m², height = 3m</t>
    </r>
  </si>
  <si>
    <r>
      <t xml:space="preserve">FM-200 System serving the </t>
    </r>
    <r>
      <rPr>
        <b/>
        <sz val="11"/>
        <rFont val="Calibri"/>
        <family val="2"/>
        <scheme val="minor"/>
      </rPr>
      <t>Indoor Storage Room @ 1st Floor</t>
    </r>
    <r>
      <rPr>
        <sz val="11"/>
        <rFont val="Calibri"/>
        <family val="2"/>
        <scheme val="minor"/>
      </rPr>
      <t xml:space="preserve">
(Total of 78Kg of FM-200) 
Void (FFL to ceiling) Area: 46m², height = 3m</t>
    </r>
  </si>
  <si>
    <r>
      <rPr>
        <b/>
        <sz val="11"/>
        <rFont val="Calibri"/>
        <family val="2"/>
        <scheme val="minor"/>
      </rPr>
      <t xml:space="preserve">SDB STORE ROOMS </t>
    </r>
    <r>
      <rPr>
        <sz val="11"/>
        <rFont val="Calibri"/>
        <family val="2"/>
        <scheme val="minor"/>
      </rPr>
      <t>@ GF 2 story building</t>
    </r>
  </si>
  <si>
    <t>INSIDE OFFICES &amp; INDOOR STORAGE ROOMS</t>
  </si>
  <si>
    <t>External Offices + Logistics 2 Story Building</t>
  </si>
  <si>
    <t>EXTERNAL OFFICES AND LOGISTICS BUILDING</t>
  </si>
  <si>
    <t>General description</t>
  </si>
  <si>
    <t>Concrete slab on grade of 21m x 9m x 0.25m size acting as a foundation for the building (designer to confirm that 25cm thickness is needed or if 20cm is enough)</t>
  </si>
  <si>
    <t xml:space="preserve"> ==&gt;  In addition to the above general architecture and structure figures, the room includes the below:</t>
  </si>
  <si>
    <t>Ceramic tiles 60x60cm with mechanical installation beneath. Designer to present a full solution. Also consider the price of all mechanical installations and pipes in this item.</t>
  </si>
  <si>
    <t>PVC water tank, triple layer, 2000L to supply water to the WCs and Kitchen. (similar to NTG RTH3)</t>
  </si>
  <si>
    <t>Water tanks and pump</t>
  </si>
  <si>
    <r>
      <t xml:space="preserve">-The building will consist of 2 stories. Bottom ground floor story is reserved for logistics warehouse. Top story is reserved for offices, kitchen, 2 bathrooms and a small storage area.
-Projected top view dimensions of the building will be 20m x 7.5m.
-Building walls, internal and external, consist of 10cm thick sandwish panels.
-Building will be installed on a concrete solid slab on grade acting as foundation.
-The first story ceiling slab (or the 2nd story floor slab) consists of a metallic structure. It also should allow for floor tiling and all mechanical installations for the kitchen and the bathrooms, </t>
    </r>
    <r>
      <rPr>
        <u/>
        <sz val="11"/>
        <color theme="1"/>
        <rFont val="Calibri"/>
        <family val="2"/>
        <scheme val="minor"/>
      </rPr>
      <t>without any risk</t>
    </r>
    <r>
      <rPr>
        <sz val="11"/>
        <color theme="1"/>
        <rFont val="Calibri"/>
        <family val="2"/>
        <scheme val="minor"/>
      </rPr>
      <t xml:space="preserve"> for spillage or flooding or draining into the 1st story.
-The roof consists of a metallic structure that should support a layer of 10cm sandwish panel. 
-No columns are allowed inside of the building along the 7.5m width. Columns can only be within the edge walls.
-Clear structural internal height shall be 3m in each story.
More details are shown in the attached drawings.</t>
    </r>
  </si>
  <si>
    <t>Single leaf door, 60min fire rated, structural reveal 1200*2150cm; The door is fitted from the inside with emergency twist handle and from the outside with handle and cylinder. Similar to Ninz. ( + 1 porch cover 1.5m x 1m for the main entrance of the second story.)</t>
  </si>
  <si>
    <t>Double leaf door, 60min fire rated, structural reveal (80+80)*2150cm. Main leaf fitted from the inside with emergency twist handle and from the outside with handle and cylinder. Secondary leaf equipped with carrier arm and a closing regulator with built-in impact damper. Opens to the outside. Main leaf opens to the left. Similar to Ninz REI 0217. ( + 1 Porch cover 2m x 1.5m on top of the main storage room door at the ground floor).</t>
  </si>
  <si>
    <t>Doors + Porches + Platform + Stairs</t>
  </si>
  <si>
    <t>lm</t>
  </si>
  <si>
    <t>2nd story main entrance platform 2m x 1.5m + 1m handrails all around</t>
  </si>
  <si>
    <t>Mid-platform for metallic stairs 1.2m x 1.2m + 1m handrails all around</t>
  </si>
  <si>
    <t>Metallic external stair leading to 2nd story; width=120cm, 5 steps/m, for roof top access - painted
   - Tubular 80x40
   - Steps made of duck board with frame right angled 2.5x2.5cm
   - Handles on one both sides 40x40mm</t>
  </si>
  <si>
    <t>Sceptic tank 7.5m x 2.5m x 2.9m external dimensions. All walls and slabs, internal and external, are 20cm thick reinforced concrete 30MPa, reinforced by 2 layers of rebars T10@150mm in both directions. Tank is divided into 3 chambers seperated by 20cm thick walls perforated by 2 connection openings (40x40cm). 
Include plumbing connections from building till sceptic tank.
Consider 3 access traps (40x40cm) and their metallic covers.
Refer to drawings.</t>
  </si>
  <si>
    <t>20KVA, 3ph input, 3ph output, 0.9pf, 380V, 50hz, double line conversion, transformerless</t>
  </si>
  <si>
    <t>Battery Bank for two (2) hours backup time for 20KW load consisting of 12Vdc, 165AH C10 to 1.80Vdc @ 20°C VRLA batteries</t>
  </si>
  <si>
    <t>Diesel generator, 100KVA prime</t>
  </si>
  <si>
    <t xml:space="preserve">Patch panel - 19inch rack - 60 Ports </t>
  </si>
  <si>
    <r>
      <rPr>
        <b/>
        <sz val="11"/>
        <rFont val="Calibri"/>
        <family val="2"/>
        <scheme val="minor"/>
      </rPr>
      <t>ATS GE1-GE/PT-GE-PV Rated 150A</t>
    </r>
    <r>
      <rPr>
        <sz val="11"/>
        <rFont val="Calibri"/>
        <family val="2"/>
        <scheme val="minor"/>
      </rPr>
      <t>; @ Electrical Room</t>
    </r>
  </si>
  <si>
    <t>SDB UPS OFFICES @ Electrical Room</t>
  </si>
  <si>
    <t>1x70 mm² - Copper conductor, Single Core, Unarmoured, PVC insulated, Non Sheathed, 450 / 750 V Isolation, with Rigid Conductors - Green/Yellow</t>
  </si>
  <si>
    <t>2x10 mm² (ATS to Gen)</t>
  </si>
  <si>
    <t>2x4 mm² (ATS to Gen)</t>
  </si>
  <si>
    <t>4x10 mm² (SDB WAREHOUSE to Forklift Charging PAnel)</t>
  </si>
  <si>
    <t>Outdoor Camera</t>
  </si>
  <si>
    <t>Fire Extinguisher Trolley 12KG Powder</t>
  </si>
  <si>
    <t>Fire Extinguisher Trolley 50KG Powder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</si>
</sst>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_-* #,##0.00_-;\-* #,##0.00_-;_-* &quot;-&quot;??_-;_-@_-"/>
    <numFmt numFmtId="165" formatCode="_(* #,##0_);_(* \(#,##0\);_(* &quot;-&quot;??_);_(@_)"/>
    <numFmt numFmtId="166" formatCode="0.0"/>
    <numFmt numFmtId="167" formatCode="[$USD]\ #,##0.00_);\([$USD]\ #,##0.00\)"/>
  </numFmts>
  <fonts count="22"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b/>
      <sz val="11"/>
      <name val="Calibri"/>
      <family val="2"/>
      <scheme val="minor"/>
    </font>
    <font>
      <sz val="12"/>
      <name val="Calibri"/>
      <family val="2"/>
      <scheme val="minor"/>
    </font>
    <font>
      <b/>
      <sz val="14"/>
      <name val="Calibri"/>
      <family val="2"/>
      <scheme val="minor"/>
    </font>
    <font>
      <sz val="10"/>
      <name val="Arial"/>
      <family val="2"/>
    </font>
    <font>
      <b/>
      <sz val="11"/>
      <color theme="1"/>
      <name val="Calibri"/>
      <family val="2"/>
      <scheme val="minor"/>
    </font>
    <font>
      <sz val="14"/>
      <name val="Calibri"/>
      <family val="2"/>
      <scheme val="minor"/>
    </font>
    <font>
      <b/>
      <sz val="14"/>
      <color theme="1"/>
      <name val="Calibri"/>
      <family val="2"/>
      <scheme val="minor"/>
    </font>
    <font>
      <b/>
      <i/>
      <sz val="14"/>
      <name val="Calibri"/>
      <family val="2"/>
      <scheme val="minor"/>
    </font>
    <font>
      <sz val="11"/>
      <color theme="0"/>
      <name val="Calibri"/>
      <family val="2"/>
      <scheme val="minor"/>
    </font>
    <font>
      <sz val="26"/>
      <name val="Calibri"/>
      <family val="2"/>
      <scheme val="minor"/>
    </font>
    <font>
      <sz val="14"/>
      <color theme="1"/>
      <name val="Calibri"/>
      <family val="2"/>
      <scheme val="minor"/>
    </font>
    <font>
      <sz val="10"/>
      <name val="Arial"/>
      <family val="2"/>
    </font>
    <font>
      <sz val="11"/>
      <color theme="1"/>
      <name val="Calibri"/>
      <family val="2"/>
    </font>
    <font>
      <sz val="8"/>
      <name val="Calibri"/>
      <family val="2"/>
      <scheme val="minor"/>
    </font>
    <font>
      <b/>
      <u/>
      <sz val="11"/>
      <color theme="1"/>
      <name val="Calibri"/>
      <family val="2"/>
      <scheme val="minor"/>
    </font>
    <font>
      <u/>
      <sz val="11"/>
      <name val="Calibri"/>
      <family val="2"/>
      <scheme val="minor"/>
    </font>
    <font>
      <u/>
      <sz val="11"/>
      <color theme="1"/>
      <name val="Calibri"/>
      <family val="2"/>
      <scheme val="minor"/>
    </font>
    <font>
      <b/>
      <sz val="11"/>
      <name val="Calibri"/>
      <family val="2"/>
    </font>
  </fonts>
  <fills count="4">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s>
  <borders count="1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s>
  <cellStyleXfs count="11">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7" fillId="0" borderId="0"/>
    <xf numFmtId="43" fontId="7" fillId="0" borderId="0" applyFont="0" applyFill="0" applyBorder="0" applyAlignment="0" applyProtection="0"/>
    <xf numFmtId="0" fontId="15" fillId="0" borderId="0"/>
  </cellStyleXfs>
  <cellXfs count="122">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2" applyFont="1" applyAlignment="1">
      <alignment vertical="center"/>
    </xf>
    <xf numFmtId="0" fontId="3" fillId="0" borderId="0" xfId="2" applyFont="1" applyAlignment="1">
      <alignment horizontal="center" vertical="center"/>
    </xf>
    <xf numFmtId="0" fontId="5" fillId="0" borderId="0" xfId="0" applyFont="1" applyAlignment="1">
      <alignment vertical="center"/>
    </xf>
    <xf numFmtId="164" fontId="3" fillId="0" borderId="0" xfId="2" applyNumberFormat="1" applyFont="1" applyAlignment="1">
      <alignment vertical="center"/>
    </xf>
    <xf numFmtId="0" fontId="9" fillId="0" borderId="0" xfId="0" applyFont="1" applyAlignment="1">
      <alignment vertical="center"/>
    </xf>
    <xf numFmtId="1" fontId="0" fillId="0" borderId="0" xfId="0" applyNumberFormat="1" applyAlignment="1">
      <alignment vertical="center"/>
    </xf>
    <xf numFmtId="43" fontId="0" fillId="0" borderId="0" xfId="0" applyNumberFormat="1" applyAlignment="1">
      <alignment vertical="center"/>
    </xf>
    <xf numFmtId="1" fontId="6" fillId="2" borderId="4" xfId="0" applyNumberFormat="1" applyFont="1" applyFill="1" applyBorder="1" applyAlignment="1">
      <alignment horizontal="center" vertical="center"/>
    </xf>
    <xf numFmtId="0" fontId="6" fillId="2" borderId="5" xfId="0" applyFont="1" applyFill="1" applyBorder="1" applyAlignment="1">
      <alignment horizontal="center" vertical="center"/>
    </xf>
    <xf numFmtId="43" fontId="6" fillId="2" borderId="14" xfId="1" applyFont="1" applyFill="1" applyBorder="1" applyAlignment="1">
      <alignment horizontal="center" vertical="center"/>
    </xf>
    <xf numFmtId="1" fontId="9" fillId="0" borderId="12" xfId="0" applyNumberFormat="1" applyFont="1" applyBorder="1" applyAlignment="1">
      <alignment horizontal="center" vertical="center"/>
    </xf>
    <xf numFmtId="0" fontId="6" fillId="0" borderId="13" xfId="0" applyFont="1" applyBorder="1" applyAlignment="1">
      <alignment horizontal="justify" vertical="center"/>
    </xf>
    <xf numFmtId="43" fontId="9" fillId="0" borderId="15" xfId="1" applyFont="1" applyFill="1" applyBorder="1" applyAlignment="1">
      <alignment horizontal="center" vertical="center"/>
    </xf>
    <xf numFmtId="1" fontId="9" fillId="0" borderId="6" xfId="0" applyNumberFormat="1" applyFont="1" applyBorder="1" applyAlignment="1">
      <alignment horizontal="center" vertical="center"/>
    </xf>
    <xf numFmtId="0" fontId="6" fillId="0" borderId="7" xfId="0" applyFont="1" applyBorder="1" applyAlignment="1">
      <alignment horizontal="left" vertical="center" wrapText="1"/>
    </xf>
    <xf numFmtId="43" fontId="9" fillId="0" borderId="8" xfId="1" applyFont="1" applyFill="1" applyBorder="1" applyAlignment="1">
      <alignment horizontal="center" vertical="center"/>
    </xf>
    <xf numFmtId="0" fontId="6" fillId="0" borderId="7" xfId="0" applyFont="1" applyBorder="1" applyAlignment="1">
      <alignment horizontal="justify" vertical="center"/>
    </xf>
    <xf numFmtId="0" fontId="10" fillId="0" borderId="7" xfId="0" applyFont="1" applyBorder="1" applyAlignment="1">
      <alignment horizontal="justify" vertical="center"/>
    </xf>
    <xf numFmtId="1" fontId="11" fillId="0" borderId="9" xfId="1" applyNumberFormat="1" applyFont="1" applyFill="1" applyBorder="1" applyAlignment="1">
      <alignment horizontal="center" vertical="center"/>
    </xf>
    <xf numFmtId="0" fontId="3" fillId="0" borderId="0" xfId="0" applyFont="1" applyAlignment="1">
      <alignment horizontal="left" vertical="center" wrapText="1"/>
    </xf>
    <xf numFmtId="164" fontId="0" fillId="0" borderId="0" xfId="0" applyNumberFormat="1" applyAlignment="1">
      <alignment vertical="center"/>
    </xf>
    <xf numFmtId="164" fontId="3" fillId="0" borderId="0" xfId="0" applyNumberFormat="1" applyFont="1" applyAlignment="1">
      <alignment vertical="center"/>
    </xf>
    <xf numFmtId="165" fontId="0" fillId="0" borderId="0" xfId="1" applyNumberFormat="1" applyFont="1" applyFill="1" applyBorder="1" applyAlignment="1">
      <alignment horizontal="center" vertical="center" wrapText="1"/>
    </xf>
    <xf numFmtId="165" fontId="0" fillId="0" borderId="0" xfId="1" applyNumberFormat="1" applyFont="1" applyFill="1" applyBorder="1" applyAlignment="1">
      <alignment horizontal="center" vertical="center"/>
    </xf>
    <xf numFmtId="164" fontId="0" fillId="0" borderId="0" xfId="1" applyNumberFormat="1" applyFont="1" applyFill="1" applyBorder="1" applyAlignment="1">
      <alignment horizontal="center" vertical="center"/>
    </xf>
    <xf numFmtId="0" fontId="0" fillId="0" borderId="0" xfId="0" applyAlignment="1">
      <alignment horizontal="left" vertical="center" wrapText="1"/>
    </xf>
    <xf numFmtId="0" fontId="3" fillId="0" borderId="0" xfId="4" applyFont="1" applyAlignment="1">
      <alignment vertical="center"/>
    </xf>
    <xf numFmtId="0" fontId="3" fillId="0" borderId="0" xfId="4" applyFont="1" applyAlignment="1" applyProtection="1">
      <alignment vertical="center" wrapText="1"/>
      <protection locked="0"/>
    </xf>
    <xf numFmtId="43" fontId="0" fillId="0" borderId="0" xfId="0" applyNumberFormat="1"/>
    <xf numFmtId="0" fontId="9" fillId="0" borderId="0" xfId="0" applyFont="1" applyAlignment="1">
      <alignment horizontal="center" vertical="center"/>
    </xf>
    <xf numFmtId="0" fontId="3" fillId="0" borderId="0" xfId="2" applyFont="1" applyAlignment="1">
      <alignment horizontal="left" vertical="center" wrapText="1"/>
    </xf>
    <xf numFmtId="1" fontId="3" fillId="0" borderId="0" xfId="2" applyNumberFormat="1" applyFont="1" applyAlignment="1">
      <alignment horizontal="center" vertical="center"/>
    </xf>
    <xf numFmtId="0" fontId="3"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horizontal="center" vertical="center" wrapText="1"/>
    </xf>
    <xf numFmtId="1" fontId="12" fillId="0" borderId="0" xfId="0" applyNumberFormat="1" applyFont="1" applyAlignment="1">
      <alignment horizontal="center" vertical="center"/>
    </xf>
    <xf numFmtId="164" fontId="12" fillId="0" borderId="0" xfId="0" applyNumberFormat="1" applyFont="1" applyAlignment="1">
      <alignment horizontal="center" vertical="center"/>
    </xf>
    <xf numFmtId="0" fontId="0" fillId="0" borderId="0" xfId="0" applyAlignment="1">
      <alignment horizontal="left" vertical="top" wrapText="1"/>
    </xf>
    <xf numFmtId="0" fontId="0" fillId="0" borderId="0" xfId="0" applyAlignment="1">
      <alignment horizontal="center" vertical="top"/>
    </xf>
    <xf numFmtId="0" fontId="0" fillId="0" borderId="0" xfId="0" applyAlignment="1">
      <alignment horizontal="left" vertical="top"/>
    </xf>
    <xf numFmtId="0" fontId="0" fillId="0" borderId="0" xfId="2" applyFont="1" applyAlignment="1">
      <alignment horizontal="center" vertical="top"/>
    </xf>
    <xf numFmtId="0" fontId="0" fillId="0" borderId="0" xfId="2" applyFont="1" applyAlignment="1">
      <alignment horizontal="justify" vertical="top"/>
    </xf>
    <xf numFmtId="0" fontId="0" fillId="0" borderId="0" xfId="4" applyFont="1" applyAlignment="1">
      <alignment horizontal="center" vertical="top"/>
    </xf>
    <xf numFmtId="43" fontId="0" fillId="0" borderId="0" xfId="3" applyFont="1" applyFill="1" applyBorder="1" applyAlignment="1">
      <alignment horizontal="center" vertical="top"/>
    </xf>
    <xf numFmtId="0" fontId="8" fillId="0" borderId="0" xfId="2" applyFont="1" applyAlignment="1">
      <alignment horizontal="left" vertical="top"/>
    </xf>
    <xf numFmtId="0" fontId="0" fillId="0" borderId="0" xfId="2" applyFont="1" applyAlignment="1">
      <alignment horizontal="left" vertical="top"/>
    </xf>
    <xf numFmtId="0" fontId="0" fillId="0" borderId="0" xfId="3" applyNumberFormat="1" applyFont="1" applyFill="1" applyBorder="1" applyAlignment="1">
      <alignment horizontal="center" vertical="top"/>
    </xf>
    <xf numFmtId="0" fontId="0" fillId="0" borderId="0" xfId="0" applyAlignment="1" applyProtection="1">
      <alignment horizontal="left" vertical="top" wrapText="1"/>
      <protection locked="0"/>
    </xf>
    <xf numFmtId="43" fontId="0" fillId="0" borderId="0" xfId="0" applyNumberFormat="1" applyAlignment="1">
      <alignment horizontal="center" vertical="top"/>
    </xf>
    <xf numFmtId="0" fontId="0" fillId="0" borderId="0" xfId="4" applyFont="1" applyAlignment="1" applyProtection="1">
      <alignment horizontal="center" vertical="top"/>
      <protection locked="0"/>
    </xf>
    <xf numFmtId="0" fontId="0" fillId="0" borderId="0" xfId="6" applyNumberFormat="1" applyFont="1" applyFill="1" applyBorder="1" applyAlignment="1">
      <alignment horizontal="center" vertical="top"/>
    </xf>
    <xf numFmtId="1" fontId="0" fillId="0" borderId="0" xfId="6" applyNumberFormat="1" applyFont="1" applyFill="1" applyBorder="1" applyAlignment="1">
      <alignment horizontal="center" vertical="top" wrapText="1"/>
    </xf>
    <xf numFmtId="0" fontId="8" fillId="0" borderId="0" xfId="0" applyFont="1" applyAlignment="1">
      <alignment horizontal="left" vertical="top" wrapText="1"/>
    </xf>
    <xf numFmtId="49" fontId="0" fillId="0" borderId="0" xfId="6" applyNumberFormat="1" applyFont="1" applyFill="1" applyBorder="1" applyAlignment="1">
      <alignment horizontal="center" vertical="top"/>
    </xf>
    <xf numFmtId="0" fontId="0" fillId="0" borderId="0" xfId="6" applyNumberFormat="1" applyFont="1" applyFill="1" applyBorder="1" applyAlignment="1">
      <alignment horizontal="center" vertical="top" wrapText="1"/>
    </xf>
    <xf numFmtId="0" fontId="0" fillId="0" borderId="0" xfId="2" applyFont="1" applyAlignment="1">
      <alignment horizontal="left" vertical="top" wrapText="1"/>
    </xf>
    <xf numFmtId="165" fontId="0" fillId="0" borderId="0" xfId="3" applyNumberFormat="1" applyFont="1" applyFill="1" applyBorder="1" applyAlignment="1">
      <alignment horizontal="center" vertical="top"/>
    </xf>
    <xf numFmtId="166" fontId="0" fillId="0" borderId="0" xfId="2" applyNumberFormat="1" applyFont="1" applyAlignment="1">
      <alignment horizontal="center" vertical="top"/>
    </xf>
    <xf numFmtId="0" fontId="0" fillId="0" borderId="0" xfId="3" applyNumberFormat="1" applyFont="1" applyFill="1" applyBorder="1" applyAlignment="1">
      <alignment horizontal="center" vertical="top" wrapText="1"/>
    </xf>
    <xf numFmtId="164" fontId="0" fillId="0" borderId="0" xfId="3" applyNumberFormat="1" applyFont="1" applyFill="1" applyBorder="1" applyAlignment="1">
      <alignment horizontal="center" vertical="top"/>
    </xf>
    <xf numFmtId="0" fontId="0" fillId="0" borderId="0" xfId="1" applyNumberFormat="1" applyFont="1" applyFill="1" applyBorder="1" applyAlignment="1">
      <alignment horizontal="center" vertical="top" wrapText="1"/>
    </xf>
    <xf numFmtId="0" fontId="0" fillId="0" borderId="0" xfId="1" applyNumberFormat="1" applyFont="1" applyFill="1" applyBorder="1" applyAlignment="1">
      <alignment horizontal="center" vertical="top"/>
    </xf>
    <xf numFmtId="164" fontId="0" fillId="0" borderId="0" xfId="1" applyNumberFormat="1" applyFont="1" applyFill="1" applyBorder="1" applyAlignment="1">
      <alignment horizontal="center" vertical="top"/>
    </xf>
    <xf numFmtId="0" fontId="0" fillId="0" borderId="0" xfId="0" applyAlignment="1">
      <alignment horizontal="center" vertical="top" wrapText="1"/>
    </xf>
    <xf numFmtId="164" fontId="0" fillId="0" borderId="0" xfId="0" applyNumberFormat="1" applyAlignment="1">
      <alignment horizontal="center" vertical="top"/>
    </xf>
    <xf numFmtId="1" fontId="0" fillId="0" borderId="0" xfId="0" applyNumberFormat="1" applyAlignment="1">
      <alignment horizontal="center" vertical="top" wrapText="1"/>
    </xf>
    <xf numFmtId="164" fontId="0" fillId="0" borderId="0" xfId="0" applyNumberFormat="1" applyAlignment="1">
      <alignment horizontal="right" vertical="top"/>
    </xf>
    <xf numFmtId="1" fontId="0" fillId="0" borderId="0" xfId="1" applyNumberFormat="1" applyFont="1" applyFill="1" applyBorder="1" applyAlignment="1">
      <alignment horizontal="center" vertical="top" wrapText="1"/>
    </xf>
    <xf numFmtId="0" fontId="0" fillId="0" borderId="0" xfId="4" applyFont="1" applyAlignment="1">
      <alignment horizontal="left" vertical="top" wrapText="1"/>
    </xf>
    <xf numFmtId="164" fontId="0" fillId="0" borderId="0" xfId="1" applyNumberFormat="1" applyFont="1" applyFill="1" applyBorder="1" applyAlignment="1" applyProtection="1">
      <alignment horizontal="center" vertical="top"/>
    </xf>
    <xf numFmtId="166" fontId="8" fillId="0" borderId="0" xfId="0" applyNumberFormat="1" applyFont="1" applyAlignment="1">
      <alignment horizontal="left" vertical="top" wrapText="1"/>
    </xf>
    <xf numFmtId="0" fontId="9" fillId="0" borderId="0" xfId="0" applyFont="1" applyAlignment="1">
      <alignment horizontal="center" vertical="center" wrapText="1"/>
    </xf>
    <xf numFmtId="0" fontId="14" fillId="0" borderId="0" xfId="0" applyFont="1" applyAlignment="1">
      <alignment vertical="center"/>
    </xf>
    <xf numFmtId="0" fontId="6" fillId="0" borderId="10" xfId="0" applyFont="1" applyBorder="1" applyAlignment="1">
      <alignment horizontal="right" vertical="center" wrapText="1" indent="2"/>
    </xf>
    <xf numFmtId="1" fontId="0" fillId="0" borderId="0" xfId="2" applyNumberFormat="1" applyFont="1" applyAlignment="1">
      <alignment horizontal="center" vertical="top"/>
    </xf>
    <xf numFmtId="0" fontId="3" fillId="0" borderId="0" xfId="0" applyFont="1" applyAlignment="1">
      <alignment horizontal="left" vertical="top" wrapText="1"/>
    </xf>
    <xf numFmtId="0" fontId="3" fillId="0" borderId="0" xfId="2" applyFont="1" applyAlignment="1">
      <alignment horizontal="center" vertical="top"/>
    </xf>
    <xf numFmtId="0" fontId="3" fillId="0" borderId="0" xfId="2" applyFont="1" applyAlignment="1">
      <alignment horizontal="left" vertical="top" wrapText="1"/>
    </xf>
    <xf numFmtId="164" fontId="3" fillId="0" borderId="0" xfId="2" applyNumberFormat="1" applyFont="1" applyAlignment="1">
      <alignment vertical="top"/>
    </xf>
    <xf numFmtId="0" fontId="8" fillId="0" borderId="0" xfId="2" applyFont="1" applyAlignment="1">
      <alignment horizontal="left" vertical="top" wrapText="1"/>
    </xf>
    <xf numFmtId="0" fontId="4" fillId="0" borderId="0" xfId="2" applyFont="1" applyAlignment="1">
      <alignment horizontal="left" vertical="top" wrapText="1"/>
    </xf>
    <xf numFmtId="0" fontId="0" fillId="0" borderId="0" xfId="0" applyAlignment="1">
      <alignment horizontal="left" vertical="top" wrapText="1" indent="2"/>
    </xf>
    <xf numFmtId="0" fontId="3" fillId="0" borderId="0" xfId="2" applyFont="1" applyAlignment="1">
      <alignment vertical="top"/>
    </xf>
    <xf numFmtId="166" fontId="1" fillId="0" borderId="0" xfId="2" applyNumberFormat="1" applyFont="1" applyAlignment="1">
      <alignment horizontal="center" vertical="top"/>
    </xf>
    <xf numFmtId="0" fontId="1" fillId="0" borderId="0" xfId="3" applyNumberFormat="1" applyFont="1" applyFill="1" applyBorder="1" applyAlignment="1">
      <alignment horizontal="center" vertical="top"/>
    </xf>
    <xf numFmtId="164" fontId="1" fillId="0" borderId="0" xfId="3" applyNumberFormat="1" applyFont="1" applyFill="1" applyBorder="1" applyAlignment="1">
      <alignment horizontal="center" vertical="top"/>
    </xf>
    <xf numFmtId="165" fontId="0" fillId="0" borderId="0" xfId="1" applyNumberFormat="1" applyFont="1" applyFill="1" applyBorder="1" applyAlignment="1">
      <alignment horizontal="center" vertical="top"/>
    </xf>
    <xf numFmtId="165" fontId="8" fillId="0" borderId="0" xfId="1" applyNumberFormat="1" applyFont="1" applyFill="1" applyBorder="1" applyAlignment="1">
      <alignment horizontal="center" vertical="top" wrapText="1"/>
    </xf>
    <xf numFmtId="0" fontId="0" fillId="0" borderId="0" xfId="0" applyAlignment="1">
      <alignment vertical="top"/>
    </xf>
    <xf numFmtId="0" fontId="3" fillId="0" borderId="0" xfId="4" applyFont="1" applyAlignment="1">
      <alignment horizontal="left" vertical="center" wrapText="1"/>
    </xf>
    <xf numFmtId="0" fontId="3" fillId="0" borderId="0" xfId="2" applyFont="1" applyAlignment="1">
      <alignment horizontal="left" vertical="top"/>
    </xf>
    <xf numFmtId="0" fontId="0" fillId="0" borderId="0" xfId="0" applyAlignment="1">
      <alignment vertical="top" wrapText="1"/>
    </xf>
    <xf numFmtId="166" fontId="3" fillId="0" borderId="0" xfId="0" applyNumberFormat="1" applyFont="1" applyAlignment="1">
      <alignment horizontal="left" vertical="top" wrapText="1"/>
    </xf>
    <xf numFmtId="164" fontId="3" fillId="0" borderId="0" xfId="0" applyNumberFormat="1" applyFont="1" applyAlignment="1">
      <alignment horizontal="center" vertical="top"/>
    </xf>
    <xf numFmtId="0" fontId="3" fillId="0" borderId="0" xfId="1" applyNumberFormat="1" applyFont="1" applyFill="1" applyBorder="1" applyAlignment="1">
      <alignment horizontal="center" vertical="top" wrapText="1"/>
    </xf>
    <xf numFmtId="0" fontId="3" fillId="0" borderId="0" xfId="1" applyNumberFormat="1" applyFont="1" applyFill="1" applyBorder="1" applyAlignment="1">
      <alignment horizontal="center" vertical="top"/>
    </xf>
    <xf numFmtId="164" fontId="3" fillId="0" borderId="0" xfId="1" applyNumberFormat="1" applyFont="1" applyFill="1" applyBorder="1" applyAlignment="1">
      <alignment horizontal="center" vertical="top"/>
    </xf>
    <xf numFmtId="164" fontId="3" fillId="0" borderId="0" xfId="3" applyNumberFormat="1" applyFont="1" applyFill="1" applyBorder="1" applyAlignment="1">
      <alignment horizontal="center" vertical="top"/>
    </xf>
    <xf numFmtId="0" fontId="3" fillId="0" borderId="0" xfId="0" applyFont="1" applyAlignment="1">
      <alignment horizontal="center" vertical="top" wrapText="1"/>
    </xf>
    <xf numFmtId="0" fontId="12" fillId="0" borderId="0" xfId="0" applyFont="1" applyAlignment="1">
      <alignment horizontal="center" vertical="top"/>
    </xf>
    <xf numFmtId="164" fontId="12" fillId="0" borderId="0" xfId="0" applyNumberFormat="1" applyFont="1" applyAlignment="1">
      <alignment horizontal="center" vertical="top"/>
    </xf>
    <xf numFmtId="0" fontId="0" fillId="0" borderId="0" xfId="0" quotePrefix="1" applyAlignment="1">
      <alignment horizontal="left" vertical="top" wrapText="1"/>
    </xf>
    <xf numFmtId="0" fontId="3" fillId="0" borderId="0" xfId="0" applyFont="1" applyAlignment="1">
      <alignment horizontal="center" vertical="top"/>
    </xf>
    <xf numFmtId="0" fontId="4" fillId="0" borderId="0" xfId="0" applyFont="1" applyAlignment="1">
      <alignment horizontal="left" vertical="top" wrapText="1"/>
    </xf>
    <xf numFmtId="0" fontId="8" fillId="0" borderId="0" xfId="0" applyFont="1" applyAlignment="1">
      <alignment vertical="top" wrapText="1"/>
    </xf>
    <xf numFmtId="166" fontId="0" fillId="3" borderId="0" xfId="2" applyNumberFormat="1" applyFont="1" applyFill="1" applyAlignment="1">
      <alignment horizontal="center" vertical="top"/>
    </xf>
    <xf numFmtId="0" fontId="18" fillId="3" borderId="0" xfId="0" applyFont="1" applyFill="1" applyAlignment="1">
      <alignment horizontal="left" vertical="top" wrapText="1"/>
    </xf>
    <xf numFmtId="0" fontId="0" fillId="3" borderId="0" xfId="0" applyFill="1" applyAlignment="1">
      <alignment horizontal="center" vertical="top" wrapText="1"/>
    </xf>
    <xf numFmtId="0" fontId="0" fillId="3" borderId="0" xfId="1" applyNumberFormat="1" applyFont="1" applyFill="1" applyBorder="1" applyAlignment="1">
      <alignment horizontal="center" vertical="top" wrapText="1"/>
    </xf>
    <xf numFmtId="164" fontId="0" fillId="3" borderId="0" xfId="0" applyNumberFormat="1" applyFill="1" applyAlignment="1">
      <alignment horizontal="center" vertical="top"/>
    </xf>
    <xf numFmtId="164" fontId="0" fillId="3" borderId="0" xfId="1" applyNumberFormat="1" applyFont="1" applyFill="1" applyBorder="1" applyAlignment="1">
      <alignment horizontal="center" vertical="top"/>
    </xf>
    <xf numFmtId="167" fontId="6" fillId="2" borderId="11" xfId="1" applyNumberFormat="1" applyFont="1" applyFill="1" applyBorder="1" applyAlignment="1">
      <alignment horizontal="right"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9" fillId="0" borderId="0" xfId="0" applyFont="1" applyAlignment="1">
      <alignment horizontal="center" vertical="center"/>
    </xf>
    <xf numFmtId="0" fontId="9" fillId="0" borderId="0" xfId="2" applyFont="1" applyAlignment="1">
      <alignment horizontal="center" vertical="center"/>
    </xf>
  </cellXfs>
  <cellStyles count="11">
    <cellStyle name="=C:\WINNT35\SYSTEM32\COMMAND.COM" xfId="4" xr:uid="{00000000-0005-0000-0000-000000000000}"/>
    <cellStyle name="=C:\WINNT35\SYSTEM32\COMMAND.COM 2" xfId="7" xr:uid="{00000000-0005-0000-0000-000001000000}"/>
    <cellStyle name="Comma" xfId="1" builtinId="3"/>
    <cellStyle name="Comma 2" xfId="3" xr:uid="{00000000-0005-0000-0000-000003000000}"/>
    <cellStyle name="Comma 2 3" xfId="6" xr:uid="{00000000-0005-0000-0000-000004000000}"/>
    <cellStyle name="Comma 3" xfId="9" xr:uid="{00000000-0005-0000-0000-000005000000}"/>
    <cellStyle name="Normal" xfId="0" builtinId="0"/>
    <cellStyle name="Normal 2" xfId="2" xr:uid="{00000000-0005-0000-0000-000007000000}"/>
    <cellStyle name="Normal 2 3" xfId="5" xr:uid="{00000000-0005-0000-0000-000008000000}"/>
    <cellStyle name="Normal 3" xfId="8" xr:uid="{00000000-0005-0000-0000-000009000000}"/>
    <cellStyle name="Normal 4" xfId="10" xr:uid="{B5FA3C18-2F02-4CEB-8672-5BF01DC143F9}"/>
  </cellStyles>
  <dxfs count="99">
    <dxf>
      <numFmt numFmtId="35" formatCode="_(* #,##0.00_);_(* \(#,##0.00\);_(* &quot;-&quot;??_);_(@_)"/>
    </dxf>
    <dxf>
      <numFmt numFmtId="35" formatCode="_(* #,##0.00_);_(* \(#,##0.00\);_(* &quot;-&quot;??_);_(@_)"/>
    </dxf>
    <dxf>
      <numFmt numFmtId="35" formatCode="_(* #,##0.00_);_(* \(#,##0.00\);_(* &quot;-&quot;??_);_(@_)"/>
    </dxf>
    <dxf>
      <numFmt numFmtId="35" formatCode="_(* #,##0.00_);_(* \(#,##0.00\);_(* &quot;-&quot;??_);_(@_)"/>
    </dxf>
    <dxf>
      <numFmt numFmtId="35" formatCode="_(* #,##0.00_);_(* \(#,##0.00\);_(* &quot;-&quot;??_);_(@_)"/>
    </dxf>
    <dxf>
      <numFmt numFmtId="35" formatCode="_(* #,##0.00_);_(* \(#,##0.00\);_(* &quot;-&quot;??_);_(@_)"/>
    </dxf>
    <dxf>
      <alignment horizontal="center" vertical="center" textRotation="0" wrapText="0" indent="0" justifyLastLine="0" shrinkToFit="0" readingOrder="0"/>
    </dxf>
    <dxf>
      <numFmt numFmtId="35" formatCode="_(* #,##0.00_);_(* \(#,##0.00\);_(* &quot;-&quot;??_);_(@_)"/>
    </dxf>
    <dxf>
      <numFmt numFmtId="35" formatCode="_(* #,##0.00_);_(* \(#,##0.00\);_(* &quot;-&quot;??_);_(@_)"/>
    </dxf>
    <dxf>
      <numFmt numFmtId="35" formatCode="_(* #,##0.00_);_(* \(#,##0.00\);_(* &quot;-&quot;??_);_(@_)"/>
    </dxf>
    <dxf>
      <numFmt numFmtId="35" formatCode="_(* #,##0.00_);_(* \(#,##0.00\);_(* &quot;-&quot;??_);_(@_)"/>
    </dxf>
    <dxf>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numFmt numFmtId="0" formatCode="General"/>
      <fill>
        <patternFill patternType="solid">
          <fgColor indexed="64"/>
          <bgColor rgb="FFFFFF00"/>
        </patternFill>
      </fill>
      <alignment vertical="top" textRotation="0" indent="0" justifyLastLine="0" shrinkToFit="0" readingOrder="0"/>
    </dxf>
    <dxf>
      <numFmt numFmtId="0" formatCode="General"/>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fill>
        <patternFill patternType="solid">
          <fgColor indexed="64"/>
          <bgColor rgb="FFFFFF00"/>
        </patternFill>
      </fill>
      <alignment vertical="top" textRotation="0" indent="0" justifyLastLine="0" shrinkToFit="0" readingOrder="0"/>
    </dxf>
    <dxf>
      <font>
        <strike val="0"/>
        <outline val="0"/>
        <shadow val="0"/>
        <u val="none"/>
        <vertAlign val="baseline"/>
        <sz val="11"/>
        <color theme="0"/>
        <name val="Calibri"/>
        <family val="2"/>
        <scheme val="minor"/>
      </font>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indexed="64"/>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35" formatCode="_(* #,##0.00_);_(* \(#,##0.00\);_(* &quot;-&quot;??_);_(@_)"/>
      <alignment vertical="top" textRotation="0" indent="0" justifyLastLine="0" shrinkToFit="0" readingOrder="0"/>
    </dxf>
    <dxf>
      <numFmt numFmtId="35" formatCode="_(* #,##0.00_);_(* \(#,##0.00\);_(* &quot;-&quot;??_);_(@_)"/>
      <alignment vertical="top" textRotation="0" indent="0" justifyLastLine="0" shrinkToFit="0" readingOrder="0"/>
    </dxf>
    <dxf>
      <alignment horizontal="center" vertical="top" textRotation="0" indent="0" justifyLastLine="0" shrinkToFit="0" readingOrder="0"/>
    </dxf>
    <dxf>
      <alignment vertical="top" textRotation="0" indent="0" justifyLastLine="0" shrinkToFit="0" readingOrder="0"/>
    </dxf>
    <dxf>
      <alignment vertical="top" textRotation="0" indent="0" justifyLastLine="0" shrinkToFit="0" readingOrder="0"/>
    </dxf>
    <dxf>
      <numFmt numFmtId="0" formatCode="General"/>
      <alignment vertical="top" textRotation="0" indent="0" justifyLastLine="0" shrinkToFit="0" readingOrder="0"/>
    </dxf>
    <dxf>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bgColor auto="1"/>
        </patternFill>
      </fill>
      <border>
        <horizontal/>
      </border>
    </dxf>
    <dxf>
      <border>
        <horizontal/>
      </border>
    </dxf>
    <dxf>
      <font>
        <b/>
        <i val="0"/>
      </font>
      <fill>
        <patternFill>
          <bgColor theme="6" tint="0.79998168889431442"/>
        </patternFill>
      </fill>
      <border>
        <top style="double">
          <color theme="0" tint="-0.499984740745262"/>
        </top>
      </border>
    </dxf>
    <dxf>
      <font>
        <b/>
        <i val="0"/>
        <color theme="0"/>
      </font>
      <fill>
        <patternFill>
          <bgColor theme="6"/>
        </patternFill>
      </fill>
      <border>
        <bottom style="medium">
          <color theme="0" tint="-0.499984740745262"/>
        </bottom>
        <vertical/>
      </border>
    </dxf>
    <dxf>
      <border>
        <left style="medium">
          <color theme="0" tint="-0.499984740745262"/>
        </left>
        <right style="medium">
          <color theme="0" tint="-0.499984740745262"/>
        </right>
        <top style="medium">
          <color theme="0" tint="-0.499984740745262"/>
        </top>
        <bottom style="medium">
          <color theme="0" tint="-0.499984740745262"/>
        </bottom>
        <vertical style="thin">
          <color theme="0" tint="-0.499984740745262"/>
        </vertical>
        <horizontal/>
      </border>
    </dxf>
  </dxfs>
  <tableStyles count="1" defaultTableStyle="TableStyleMedium2" defaultPivotStyle="PivotStyleLight16">
    <tableStyle name="BOQ_Table" pivot="0" count="5" xr9:uid="{FBB848A8-8B08-42A1-9762-380B7CC76C62}">
      <tableStyleElement type="wholeTable" dxfId="98"/>
      <tableStyleElement type="headerRow" dxfId="97"/>
      <tableStyleElement type="totalRow" dxfId="96"/>
      <tableStyleElement type="firstRowStripe" dxfId="95"/>
      <tableStyleElement type="secondRowStripe" dxfId="94"/>
    </tableStyle>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xdr:col>
      <xdr:colOff>66675</xdr:colOff>
      <xdr:row>6</xdr:row>
      <xdr:rowOff>66675</xdr:rowOff>
    </xdr:to>
    <xdr:sp macro="" textlink="">
      <xdr:nvSpPr>
        <xdr:cNvPr id="2" name="AutoShape 3438" descr="feature_arrow">
          <a:extLst>
            <a:ext uri="{FF2B5EF4-FFF2-40B4-BE49-F238E27FC236}">
              <a16:creationId xmlns:a16="http://schemas.microsoft.com/office/drawing/2014/main" id="{00000000-0008-0000-0400-00000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 name="AutoShape 3439" descr="feature_arrow">
          <a:extLst>
            <a:ext uri="{FF2B5EF4-FFF2-40B4-BE49-F238E27FC236}">
              <a16:creationId xmlns:a16="http://schemas.microsoft.com/office/drawing/2014/main" id="{00000000-0008-0000-0400-00000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 name="AutoShape 3440" descr="feature_arrow">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 name="AutoShape 3441" descr="feature_arrow">
          <a:extLst>
            <a:ext uri="{FF2B5EF4-FFF2-40B4-BE49-F238E27FC236}">
              <a16:creationId xmlns:a16="http://schemas.microsoft.com/office/drawing/2014/main" id="{00000000-0008-0000-0400-00000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 name="AutoShape 3442" descr="feature_arrow">
          <a:extLst>
            <a:ext uri="{FF2B5EF4-FFF2-40B4-BE49-F238E27FC236}">
              <a16:creationId xmlns:a16="http://schemas.microsoft.com/office/drawing/2014/main" id="{00000000-0008-0000-0400-00000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 name="AutoShape 3443" descr="feature_arrow">
          <a:extLst>
            <a:ext uri="{FF2B5EF4-FFF2-40B4-BE49-F238E27FC236}">
              <a16:creationId xmlns:a16="http://schemas.microsoft.com/office/drawing/2014/main" id="{00000000-0008-0000-0400-00000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 name="AutoShape 3444" descr="feature_arrow">
          <a:extLst>
            <a:ext uri="{FF2B5EF4-FFF2-40B4-BE49-F238E27FC236}">
              <a16:creationId xmlns:a16="http://schemas.microsoft.com/office/drawing/2014/main" id="{00000000-0008-0000-0400-00000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9" name="AutoShape 3445" descr="feature_arrow">
          <a:extLst>
            <a:ext uri="{FF2B5EF4-FFF2-40B4-BE49-F238E27FC236}">
              <a16:creationId xmlns:a16="http://schemas.microsoft.com/office/drawing/2014/main" id="{00000000-0008-0000-0400-00000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0" name="AutoShape 3446" descr="feature_arrow">
          <a:extLst>
            <a:ext uri="{FF2B5EF4-FFF2-40B4-BE49-F238E27FC236}">
              <a16:creationId xmlns:a16="http://schemas.microsoft.com/office/drawing/2014/main" id="{00000000-0008-0000-0400-00000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1" name="AutoShape 3447" descr="feature_arrow">
          <a:extLst>
            <a:ext uri="{FF2B5EF4-FFF2-40B4-BE49-F238E27FC236}">
              <a16:creationId xmlns:a16="http://schemas.microsoft.com/office/drawing/2014/main" id="{00000000-0008-0000-0400-00000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2" name="AutoShape 3448" descr="feature_arrow">
          <a:extLst>
            <a:ext uri="{FF2B5EF4-FFF2-40B4-BE49-F238E27FC236}">
              <a16:creationId xmlns:a16="http://schemas.microsoft.com/office/drawing/2014/main" id="{00000000-0008-0000-0400-00000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3" name="AutoShape 3449" descr="feature_arrow">
          <a:extLst>
            <a:ext uri="{FF2B5EF4-FFF2-40B4-BE49-F238E27FC236}">
              <a16:creationId xmlns:a16="http://schemas.microsoft.com/office/drawing/2014/main" id="{00000000-0008-0000-0400-00000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4" name="AutoShape 3450" descr="feature_arrow">
          <a:extLst>
            <a:ext uri="{FF2B5EF4-FFF2-40B4-BE49-F238E27FC236}">
              <a16:creationId xmlns:a16="http://schemas.microsoft.com/office/drawing/2014/main" id="{00000000-0008-0000-0400-00000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5" name="AutoShape 3451" descr="feature_arrow">
          <a:extLst>
            <a:ext uri="{FF2B5EF4-FFF2-40B4-BE49-F238E27FC236}">
              <a16:creationId xmlns:a16="http://schemas.microsoft.com/office/drawing/2014/main" id="{00000000-0008-0000-0400-00000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6" name="AutoShape 3452" descr="feature_arrow">
          <a:extLst>
            <a:ext uri="{FF2B5EF4-FFF2-40B4-BE49-F238E27FC236}">
              <a16:creationId xmlns:a16="http://schemas.microsoft.com/office/drawing/2014/main" id="{00000000-0008-0000-0400-00001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7" name="AutoShape 3453" descr="feature_arrow">
          <a:extLst>
            <a:ext uri="{FF2B5EF4-FFF2-40B4-BE49-F238E27FC236}">
              <a16:creationId xmlns:a16="http://schemas.microsoft.com/office/drawing/2014/main" id="{00000000-0008-0000-0400-00001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8" name="AutoShape 3454" descr="feature_arrow">
          <a:extLst>
            <a:ext uri="{FF2B5EF4-FFF2-40B4-BE49-F238E27FC236}">
              <a16:creationId xmlns:a16="http://schemas.microsoft.com/office/drawing/2014/main" id="{00000000-0008-0000-0400-00001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9" name="AutoShape 3455" descr="feature_arrow">
          <a:extLst>
            <a:ext uri="{FF2B5EF4-FFF2-40B4-BE49-F238E27FC236}">
              <a16:creationId xmlns:a16="http://schemas.microsoft.com/office/drawing/2014/main" id="{00000000-0008-0000-0400-00001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0" name="AutoShape 3456" descr="feature_arrow">
          <a:extLst>
            <a:ext uri="{FF2B5EF4-FFF2-40B4-BE49-F238E27FC236}">
              <a16:creationId xmlns:a16="http://schemas.microsoft.com/office/drawing/2014/main" id="{00000000-0008-0000-0400-00001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1" name="AutoShape 3457" descr="feature_arrow">
          <a:extLst>
            <a:ext uri="{FF2B5EF4-FFF2-40B4-BE49-F238E27FC236}">
              <a16:creationId xmlns:a16="http://schemas.microsoft.com/office/drawing/2014/main" id="{00000000-0008-0000-0400-00001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2" name="AutoShape 3458" descr="feature_arrow">
          <a:extLst>
            <a:ext uri="{FF2B5EF4-FFF2-40B4-BE49-F238E27FC236}">
              <a16:creationId xmlns:a16="http://schemas.microsoft.com/office/drawing/2014/main" id="{00000000-0008-0000-0400-00001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3" name="AutoShape 3459" descr="feature_arrow">
          <a:extLst>
            <a:ext uri="{FF2B5EF4-FFF2-40B4-BE49-F238E27FC236}">
              <a16:creationId xmlns:a16="http://schemas.microsoft.com/office/drawing/2014/main" id="{00000000-0008-0000-0400-00001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4" name="AutoShape 3460" descr="feature_arrow">
          <a:extLst>
            <a:ext uri="{FF2B5EF4-FFF2-40B4-BE49-F238E27FC236}">
              <a16:creationId xmlns:a16="http://schemas.microsoft.com/office/drawing/2014/main" id="{00000000-0008-0000-0400-00001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5" name="AutoShape 3461" descr="feature_arrow">
          <a:extLst>
            <a:ext uri="{FF2B5EF4-FFF2-40B4-BE49-F238E27FC236}">
              <a16:creationId xmlns:a16="http://schemas.microsoft.com/office/drawing/2014/main" id="{00000000-0008-0000-0400-00001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6" name="AutoShape 3462" descr="feature_arrow">
          <a:extLst>
            <a:ext uri="{FF2B5EF4-FFF2-40B4-BE49-F238E27FC236}">
              <a16:creationId xmlns:a16="http://schemas.microsoft.com/office/drawing/2014/main" id="{00000000-0008-0000-0400-00001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7" name="AutoShape 3463" descr="feature_arrow">
          <a:extLst>
            <a:ext uri="{FF2B5EF4-FFF2-40B4-BE49-F238E27FC236}">
              <a16:creationId xmlns:a16="http://schemas.microsoft.com/office/drawing/2014/main" id="{00000000-0008-0000-0400-00001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8" name="AutoShape 3464" descr="feature_arrow">
          <a:extLst>
            <a:ext uri="{FF2B5EF4-FFF2-40B4-BE49-F238E27FC236}">
              <a16:creationId xmlns:a16="http://schemas.microsoft.com/office/drawing/2014/main" id="{00000000-0008-0000-0400-00001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9" name="AutoShape 3465" descr="feature_arrow">
          <a:extLst>
            <a:ext uri="{FF2B5EF4-FFF2-40B4-BE49-F238E27FC236}">
              <a16:creationId xmlns:a16="http://schemas.microsoft.com/office/drawing/2014/main" id="{00000000-0008-0000-0400-00001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0" name="AutoShape 3466" descr="feature_arrow">
          <a:extLst>
            <a:ext uri="{FF2B5EF4-FFF2-40B4-BE49-F238E27FC236}">
              <a16:creationId xmlns:a16="http://schemas.microsoft.com/office/drawing/2014/main" id="{00000000-0008-0000-0400-00001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1" name="AutoShape 3467" descr="feature_arrow">
          <a:extLst>
            <a:ext uri="{FF2B5EF4-FFF2-40B4-BE49-F238E27FC236}">
              <a16:creationId xmlns:a16="http://schemas.microsoft.com/office/drawing/2014/main" id="{00000000-0008-0000-0400-00001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2" name="AutoShape 3468" descr="feature_arrow">
          <a:extLst>
            <a:ext uri="{FF2B5EF4-FFF2-40B4-BE49-F238E27FC236}">
              <a16:creationId xmlns:a16="http://schemas.microsoft.com/office/drawing/2014/main" id="{00000000-0008-0000-0400-00002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3" name="AutoShape 3469" descr="feature_arrow">
          <a:extLst>
            <a:ext uri="{FF2B5EF4-FFF2-40B4-BE49-F238E27FC236}">
              <a16:creationId xmlns:a16="http://schemas.microsoft.com/office/drawing/2014/main" id="{00000000-0008-0000-0400-00002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4" name="AutoShape 3470" descr="feature_arrow">
          <a:extLst>
            <a:ext uri="{FF2B5EF4-FFF2-40B4-BE49-F238E27FC236}">
              <a16:creationId xmlns:a16="http://schemas.microsoft.com/office/drawing/2014/main" id="{00000000-0008-0000-0400-00002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5" name="AutoShape 3471" descr="feature_arrow">
          <a:extLst>
            <a:ext uri="{FF2B5EF4-FFF2-40B4-BE49-F238E27FC236}">
              <a16:creationId xmlns:a16="http://schemas.microsoft.com/office/drawing/2014/main" id="{00000000-0008-0000-0400-00002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6" name="AutoShape 3472" descr="feature_arrow">
          <a:extLst>
            <a:ext uri="{FF2B5EF4-FFF2-40B4-BE49-F238E27FC236}">
              <a16:creationId xmlns:a16="http://schemas.microsoft.com/office/drawing/2014/main" id="{00000000-0008-0000-0400-00002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7" name="AutoShape 3473" descr="feature_arrow">
          <a:extLst>
            <a:ext uri="{FF2B5EF4-FFF2-40B4-BE49-F238E27FC236}">
              <a16:creationId xmlns:a16="http://schemas.microsoft.com/office/drawing/2014/main" id="{00000000-0008-0000-0400-00002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8" name="AutoShape 3474" descr="feature_arrow">
          <a:extLst>
            <a:ext uri="{FF2B5EF4-FFF2-40B4-BE49-F238E27FC236}">
              <a16:creationId xmlns:a16="http://schemas.microsoft.com/office/drawing/2014/main" id="{00000000-0008-0000-0400-00002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9" name="AutoShape 3475" descr="feature_arrow">
          <a:extLst>
            <a:ext uri="{FF2B5EF4-FFF2-40B4-BE49-F238E27FC236}">
              <a16:creationId xmlns:a16="http://schemas.microsoft.com/office/drawing/2014/main" id="{00000000-0008-0000-0400-00002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0" name="AutoShape 3476" descr="feature_arrow">
          <a:extLst>
            <a:ext uri="{FF2B5EF4-FFF2-40B4-BE49-F238E27FC236}">
              <a16:creationId xmlns:a16="http://schemas.microsoft.com/office/drawing/2014/main" id="{00000000-0008-0000-0400-00002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1" name="AutoShape 3477" descr="feature_arrow">
          <a:extLst>
            <a:ext uri="{FF2B5EF4-FFF2-40B4-BE49-F238E27FC236}">
              <a16:creationId xmlns:a16="http://schemas.microsoft.com/office/drawing/2014/main" id="{00000000-0008-0000-0400-00002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2" name="AutoShape 3478" descr="feature_arrow">
          <a:extLst>
            <a:ext uri="{FF2B5EF4-FFF2-40B4-BE49-F238E27FC236}">
              <a16:creationId xmlns:a16="http://schemas.microsoft.com/office/drawing/2014/main" id="{00000000-0008-0000-0400-00002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3" name="AutoShape 3479" descr="feature_arrow">
          <a:extLst>
            <a:ext uri="{FF2B5EF4-FFF2-40B4-BE49-F238E27FC236}">
              <a16:creationId xmlns:a16="http://schemas.microsoft.com/office/drawing/2014/main" id="{00000000-0008-0000-0400-00002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4" name="AutoShape 3480" descr="feature_arrow">
          <a:extLst>
            <a:ext uri="{FF2B5EF4-FFF2-40B4-BE49-F238E27FC236}">
              <a16:creationId xmlns:a16="http://schemas.microsoft.com/office/drawing/2014/main" id="{00000000-0008-0000-0400-00002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5" name="AutoShape 3481" descr="feature_arrow">
          <a:extLst>
            <a:ext uri="{FF2B5EF4-FFF2-40B4-BE49-F238E27FC236}">
              <a16:creationId xmlns:a16="http://schemas.microsoft.com/office/drawing/2014/main" id="{00000000-0008-0000-0400-00002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6" name="AutoShape 3482" descr="feature_arrow">
          <a:extLst>
            <a:ext uri="{FF2B5EF4-FFF2-40B4-BE49-F238E27FC236}">
              <a16:creationId xmlns:a16="http://schemas.microsoft.com/office/drawing/2014/main" id="{00000000-0008-0000-0400-00002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7" name="AutoShape 3483" descr="feature_arrow">
          <a:extLst>
            <a:ext uri="{FF2B5EF4-FFF2-40B4-BE49-F238E27FC236}">
              <a16:creationId xmlns:a16="http://schemas.microsoft.com/office/drawing/2014/main" id="{00000000-0008-0000-0400-00002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8" name="AutoShape 3484" descr="feature_arrow">
          <a:extLst>
            <a:ext uri="{FF2B5EF4-FFF2-40B4-BE49-F238E27FC236}">
              <a16:creationId xmlns:a16="http://schemas.microsoft.com/office/drawing/2014/main" id="{00000000-0008-0000-0400-00003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9" name="AutoShape 3485" descr="feature_arrow">
          <a:extLst>
            <a:ext uri="{FF2B5EF4-FFF2-40B4-BE49-F238E27FC236}">
              <a16:creationId xmlns:a16="http://schemas.microsoft.com/office/drawing/2014/main" id="{00000000-0008-0000-0400-00003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0" name="AutoShape 3486" descr="feature_arrow">
          <a:extLst>
            <a:ext uri="{FF2B5EF4-FFF2-40B4-BE49-F238E27FC236}">
              <a16:creationId xmlns:a16="http://schemas.microsoft.com/office/drawing/2014/main" id="{00000000-0008-0000-0400-00003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1" name="AutoShape 3487" descr="feature_arrow">
          <a:extLst>
            <a:ext uri="{FF2B5EF4-FFF2-40B4-BE49-F238E27FC236}">
              <a16:creationId xmlns:a16="http://schemas.microsoft.com/office/drawing/2014/main" id="{00000000-0008-0000-0400-00003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2" name="AutoShape 3488" descr="feature_arrow">
          <a:extLst>
            <a:ext uri="{FF2B5EF4-FFF2-40B4-BE49-F238E27FC236}">
              <a16:creationId xmlns:a16="http://schemas.microsoft.com/office/drawing/2014/main" id="{00000000-0008-0000-0400-00003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3" name="AutoShape 3489" descr="feature_arrow">
          <a:extLst>
            <a:ext uri="{FF2B5EF4-FFF2-40B4-BE49-F238E27FC236}">
              <a16:creationId xmlns:a16="http://schemas.microsoft.com/office/drawing/2014/main" id="{00000000-0008-0000-0400-00003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4" name="AutoShape 3490" descr="feature_arrow">
          <a:extLst>
            <a:ext uri="{FF2B5EF4-FFF2-40B4-BE49-F238E27FC236}">
              <a16:creationId xmlns:a16="http://schemas.microsoft.com/office/drawing/2014/main" id="{00000000-0008-0000-0400-00003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5" name="AutoShape 3491" descr="feature_arrow">
          <a:extLst>
            <a:ext uri="{FF2B5EF4-FFF2-40B4-BE49-F238E27FC236}">
              <a16:creationId xmlns:a16="http://schemas.microsoft.com/office/drawing/2014/main" id="{00000000-0008-0000-0400-00003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6" name="AutoShape 3492" descr="feature_arrow">
          <a:extLst>
            <a:ext uri="{FF2B5EF4-FFF2-40B4-BE49-F238E27FC236}">
              <a16:creationId xmlns:a16="http://schemas.microsoft.com/office/drawing/2014/main" id="{00000000-0008-0000-0400-00003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7" name="AutoShape 3493" descr="feature_arrow">
          <a:extLst>
            <a:ext uri="{FF2B5EF4-FFF2-40B4-BE49-F238E27FC236}">
              <a16:creationId xmlns:a16="http://schemas.microsoft.com/office/drawing/2014/main" id="{00000000-0008-0000-0400-00003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8" name="AutoShape 3494" descr="feature_arrow">
          <a:extLst>
            <a:ext uri="{FF2B5EF4-FFF2-40B4-BE49-F238E27FC236}">
              <a16:creationId xmlns:a16="http://schemas.microsoft.com/office/drawing/2014/main" id="{00000000-0008-0000-0400-00003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9" name="AutoShape 3495" descr="feature_arrow">
          <a:extLst>
            <a:ext uri="{FF2B5EF4-FFF2-40B4-BE49-F238E27FC236}">
              <a16:creationId xmlns:a16="http://schemas.microsoft.com/office/drawing/2014/main" id="{00000000-0008-0000-0400-00003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0" name="AutoShape 3496" descr="feature_arrow">
          <a:extLst>
            <a:ext uri="{FF2B5EF4-FFF2-40B4-BE49-F238E27FC236}">
              <a16:creationId xmlns:a16="http://schemas.microsoft.com/office/drawing/2014/main" id="{00000000-0008-0000-0400-00003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1" name="AutoShape 3497" descr="feature_arrow">
          <a:extLst>
            <a:ext uri="{FF2B5EF4-FFF2-40B4-BE49-F238E27FC236}">
              <a16:creationId xmlns:a16="http://schemas.microsoft.com/office/drawing/2014/main" id="{00000000-0008-0000-0400-00003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2" name="AutoShape 3498" descr="feature_arrow">
          <a:extLst>
            <a:ext uri="{FF2B5EF4-FFF2-40B4-BE49-F238E27FC236}">
              <a16:creationId xmlns:a16="http://schemas.microsoft.com/office/drawing/2014/main" id="{00000000-0008-0000-0400-00003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3" name="AutoShape 3499" descr="feature_arrow">
          <a:extLst>
            <a:ext uri="{FF2B5EF4-FFF2-40B4-BE49-F238E27FC236}">
              <a16:creationId xmlns:a16="http://schemas.microsoft.com/office/drawing/2014/main" id="{00000000-0008-0000-0400-00003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4" name="AutoShape 3500" descr="feature_arrow">
          <a:extLst>
            <a:ext uri="{FF2B5EF4-FFF2-40B4-BE49-F238E27FC236}">
              <a16:creationId xmlns:a16="http://schemas.microsoft.com/office/drawing/2014/main" id="{00000000-0008-0000-0400-00004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5" name="AutoShape 3501" descr="feature_arrow">
          <a:extLst>
            <a:ext uri="{FF2B5EF4-FFF2-40B4-BE49-F238E27FC236}">
              <a16:creationId xmlns:a16="http://schemas.microsoft.com/office/drawing/2014/main" id="{00000000-0008-0000-0400-00004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6" name="AutoShape 3502" descr="feature_arrow">
          <a:extLst>
            <a:ext uri="{FF2B5EF4-FFF2-40B4-BE49-F238E27FC236}">
              <a16:creationId xmlns:a16="http://schemas.microsoft.com/office/drawing/2014/main" id="{00000000-0008-0000-0400-00004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7" name="AutoShape 3503" descr="feature_arrow">
          <a:extLst>
            <a:ext uri="{FF2B5EF4-FFF2-40B4-BE49-F238E27FC236}">
              <a16:creationId xmlns:a16="http://schemas.microsoft.com/office/drawing/2014/main" id="{00000000-0008-0000-0400-00004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8" name="AutoShape 3504" descr="feature_arrow">
          <a:extLst>
            <a:ext uri="{FF2B5EF4-FFF2-40B4-BE49-F238E27FC236}">
              <a16:creationId xmlns:a16="http://schemas.microsoft.com/office/drawing/2014/main" id="{00000000-0008-0000-0400-00004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9" name="AutoShape 3505" descr="feature_arrow">
          <a:extLst>
            <a:ext uri="{FF2B5EF4-FFF2-40B4-BE49-F238E27FC236}">
              <a16:creationId xmlns:a16="http://schemas.microsoft.com/office/drawing/2014/main" id="{00000000-0008-0000-0400-00004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0" name="AutoShape 3506" descr="feature_arrow">
          <a:extLst>
            <a:ext uri="{FF2B5EF4-FFF2-40B4-BE49-F238E27FC236}">
              <a16:creationId xmlns:a16="http://schemas.microsoft.com/office/drawing/2014/main" id="{00000000-0008-0000-0400-00004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1" name="AutoShape 3507" descr="feature_arrow">
          <a:extLst>
            <a:ext uri="{FF2B5EF4-FFF2-40B4-BE49-F238E27FC236}">
              <a16:creationId xmlns:a16="http://schemas.microsoft.com/office/drawing/2014/main" id="{00000000-0008-0000-0400-00004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2" name="AutoShape 3508" descr="feature_arrow">
          <a:extLst>
            <a:ext uri="{FF2B5EF4-FFF2-40B4-BE49-F238E27FC236}">
              <a16:creationId xmlns:a16="http://schemas.microsoft.com/office/drawing/2014/main" id="{00000000-0008-0000-0400-00004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3" name="AutoShape 3509" descr="feature_arrow">
          <a:extLst>
            <a:ext uri="{FF2B5EF4-FFF2-40B4-BE49-F238E27FC236}">
              <a16:creationId xmlns:a16="http://schemas.microsoft.com/office/drawing/2014/main" id="{00000000-0008-0000-0400-00004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4" name="AutoShape 3510" descr="feature_arrow">
          <a:extLst>
            <a:ext uri="{FF2B5EF4-FFF2-40B4-BE49-F238E27FC236}">
              <a16:creationId xmlns:a16="http://schemas.microsoft.com/office/drawing/2014/main" id="{00000000-0008-0000-0400-00004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5" name="AutoShape 3511" descr="feature_arrow">
          <a:extLst>
            <a:ext uri="{FF2B5EF4-FFF2-40B4-BE49-F238E27FC236}">
              <a16:creationId xmlns:a16="http://schemas.microsoft.com/office/drawing/2014/main" id="{00000000-0008-0000-0400-00004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6" name="AutoShape 3512" descr="feature_arrow">
          <a:extLst>
            <a:ext uri="{FF2B5EF4-FFF2-40B4-BE49-F238E27FC236}">
              <a16:creationId xmlns:a16="http://schemas.microsoft.com/office/drawing/2014/main" id="{00000000-0008-0000-0400-00004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7" name="AutoShape 3513" descr="feature_arrow">
          <a:extLst>
            <a:ext uri="{FF2B5EF4-FFF2-40B4-BE49-F238E27FC236}">
              <a16:creationId xmlns:a16="http://schemas.microsoft.com/office/drawing/2014/main" id="{00000000-0008-0000-0400-00004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8" name="AutoShape 3514" descr="feature_arrow">
          <a:extLst>
            <a:ext uri="{FF2B5EF4-FFF2-40B4-BE49-F238E27FC236}">
              <a16:creationId xmlns:a16="http://schemas.microsoft.com/office/drawing/2014/main" id="{00000000-0008-0000-0400-00004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9" name="AutoShape 3515" descr="feature_arrow">
          <a:extLst>
            <a:ext uri="{FF2B5EF4-FFF2-40B4-BE49-F238E27FC236}">
              <a16:creationId xmlns:a16="http://schemas.microsoft.com/office/drawing/2014/main" id="{00000000-0008-0000-0400-00004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0" name="AutoShape 3516" descr="feature_arrow">
          <a:extLst>
            <a:ext uri="{FF2B5EF4-FFF2-40B4-BE49-F238E27FC236}">
              <a16:creationId xmlns:a16="http://schemas.microsoft.com/office/drawing/2014/main" id="{00000000-0008-0000-0400-00005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1" name="AutoShape 3517" descr="feature_arrow">
          <a:extLst>
            <a:ext uri="{FF2B5EF4-FFF2-40B4-BE49-F238E27FC236}">
              <a16:creationId xmlns:a16="http://schemas.microsoft.com/office/drawing/2014/main" id="{00000000-0008-0000-0400-00005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2" name="AutoShape 3518" descr="feature_arrow">
          <a:extLst>
            <a:ext uri="{FF2B5EF4-FFF2-40B4-BE49-F238E27FC236}">
              <a16:creationId xmlns:a16="http://schemas.microsoft.com/office/drawing/2014/main" id="{00000000-0008-0000-0400-00005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3" name="AutoShape 3519" descr="feature_arrow">
          <a:extLst>
            <a:ext uri="{FF2B5EF4-FFF2-40B4-BE49-F238E27FC236}">
              <a16:creationId xmlns:a16="http://schemas.microsoft.com/office/drawing/2014/main" id="{00000000-0008-0000-0400-00005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4" name="AutoShape 3520" descr="feature_arrow">
          <a:extLst>
            <a:ext uri="{FF2B5EF4-FFF2-40B4-BE49-F238E27FC236}">
              <a16:creationId xmlns:a16="http://schemas.microsoft.com/office/drawing/2014/main" id="{00000000-0008-0000-0400-00005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5" name="AutoShape 3521" descr="feature_arrow">
          <a:extLst>
            <a:ext uri="{FF2B5EF4-FFF2-40B4-BE49-F238E27FC236}">
              <a16:creationId xmlns:a16="http://schemas.microsoft.com/office/drawing/2014/main" id="{00000000-0008-0000-0400-00005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6" name="AutoShape 3438" descr="feature_arrow">
          <a:extLst>
            <a:ext uri="{FF2B5EF4-FFF2-40B4-BE49-F238E27FC236}">
              <a16:creationId xmlns:a16="http://schemas.microsoft.com/office/drawing/2014/main" id="{00000000-0008-0000-0400-00005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7" name="AutoShape 3439" descr="feature_arrow">
          <a:extLst>
            <a:ext uri="{FF2B5EF4-FFF2-40B4-BE49-F238E27FC236}">
              <a16:creationId xmlns:a16="http://schemas.microsoft.com/office/drawing/2014/main" id="{00000000-0008-0000-0400-00005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8" name="AutoShape 3440" descr="feature_arrow">
          <a:extLst>
            <a:ext uri="{FF2B5EF4-FFF2-40B4-BE49-F238E27FC236}">
              <a16:creationId xmlns:a16="http://schemas.microsoft.com/office/drawing/2014/main" id="{00000000-0008-0000-0400-00005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9" name="AutoShape 3441" descr="feature_arrow">
          <a:extLst>
            <a:ext uri="{FF2B5EF4-FFF2-40B4-BE49-F238E27FC236}">
              <a16:creationId xmlns:a16="http://schemas.microsoft.com/office/drawing/2014/main" id="{00000000-0008-0000-0400-00005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0" name="AutoShape 3442" descr="feature_arrow">
          <a:extLst>
            <a:ext uri="{FF2B5EF4-FFF2-40B4-BE49-F238E27FC236}">
              <a16:creationId xmlns:a16="http://schemas.microsoft.com/office/drawing/2014/main" id="{00000000-0008-0000-0400-00005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1" name="AutoShape 3443" descr="feature_arrow">
          <a:extLst>
            <a:ext uri="{FF2B5EF4-FFF2-40B4-BE49-F238E27FC236}">
              <a16:creationId xmlns:a16="http://schemas.microsoft.com/office/drawing/2014/main" id="{00000000-0008-0000-0400-00005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2" name="AutoShape 3444" descr="feature_arrow">
          <a:extLst>
            <a:ext uri="{FF2B5EF4-FFF2-40B4-BE49-F238E27FC236}">
              <a16:creationId xmlns:a16="http://schemas.microsoft.com/office/drawing/2014/main" id="{00000000-0008-0000-0400-00005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3" name="AutoShape 3445" descr="feature_arrow">
          <a:extLst>
            <a:ext uri="{FF2B5EF4-FFF2-40B4-BE49-F238E27FC236}">
              <a16:creationId xmlns:a16="http://schemas.microsoft.com/office/drawing/2014/main" id="{00000000-0008-0000-0400-00005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4" name="AutoShape 3446" descr="feature_arrow">
          <a:extLst>
            <a:ext uri="{FF2B5EF4-FFF2-40B4-BE49-F238E27FC236}">
              <a16:creationId xmlns:a16="http://schemas.microsoft.com/office/drawing/2014/main" id="{00000000-0008-0000-0400-00005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5" name="AutoShape 3447" descr="feature_arrow">
          <a:extLst>
            <a:ext uri="{FF2B5EF4-FFF2-40B4-BE49-F238E27FC236}">
              <a16:creationId xmlns:a16="http://schemas.microsoft.com/office/drawing/2014/main" id="{00000000-0008-0000-0400-00005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6" name="AutoShape 3448" descr="feature_arrow">
          <a:extLst>
            <a:ext uri="{FF2B5EF4-FFF2-40B4-BE49-F238E27FC236}">
              <a16:creationId xmlns:a16="http://schemas.microsoft.com/office/drawing/2014/main" id="{00000000-0008-0000-0400-00006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7" name="AutoShape 3449" descr="feature_arrow">
          <a:extLst>
            <a:ext uri="{FF2B5EF4-FFF2-40B4-BE49-F238E27FC236}">
              <a16:creationId xmlns:a16="http://schemas.microsoft.com/office/drawing/2014/main" id="{00000000-0008-0000-0400-00006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8" name="AutoShape 3450" descr="feature_arrow">
          <a:extLst>
            <a:ext uri="{FF2B5EF4-FFF2-40B4-BE49-F238E27FC236}">
              <a16:creationId xmlns:a16="http://schemas.microsoft.com/office/drawing/2014/main" id="{00000000-0008-0000-0400-00006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9" name="AutoShape 3451" descr="feature_arrow">
          <a:extLst>
            <a:ext uri="{FF2B5EF4-FFF2-40B4-BE49-F238E27FC236}">
              <a16:creationId xmlns:a16="http://schemas.microsoft.com/office/drawing/2014/main" id="{00000000-0008-0000-0400-000063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0" name="AutoShape 3452" descr="feature_arrow">
          <a:extLst>
            <a:ext uri="{FF2B5EF4-FFF2-40B4-BE49-F238E27FC236}">
              <a16:creationId xmlns:a16="http://schemas.microsoft.com/office/drawing/2014/main" id="{00000000-0008-0000-0400-000064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1" name="AutoShape 3453" descr="feature_arrow">
          <a:extLst>
            <a:ext uri="{FF2B5EF4-FFF2-40B4-BE49-F238E27FC236}">
              <a16:creationId xmlns:a16="http://schemas.microsoft.com/office/drawing/2014/main" id="{00000000-0008-0000-0400-000065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2" name="AutoShape 3454" descr="feature_arrow">
          <a:extLst>
            <a:ext uri="{FF2B5EF4-FFF2-40B4-BE49-F238E27FC236}">
              <a16:creationId xmlns:a16="http://schemas.microsoft.com/office/drawing/2014/main" id="{00000000-0008-0000-0400-00006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3" name="AutoShape 3455" descr="feature_arrow">
          <a:extLst>
            <a:ext uri="{FF2B5EF4-FFF2-40B4-BE49-F238E27FC236}">
              <a16:creationId xmlns:a16="http://schemas.microsoft.com/office/drawing/2014/main" id="{00000000-0008-0000-0400-00006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4" name="AutoShape 3456" descr="feature_arrow">
          <a:extLst>
            <a:ext uri="{FF2B5EF4-FFF2-40B4-BE49-F238E27FC236}">
              <a16:creationId xmlns:a16="http://schemas.microsoft.com/office/drawing/2014/main" id="{00000000-0008-0000-0400-00006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5" name="AutoShape 3457" descr="feature_arrow">
          <a:extLst>
            <a:ext uri="{FF2B5EF4-FFF2-40B4-BE49-F238E27FC236}">
              <a16:creationId xmlns:a16="http://schemas.microsoft.com/office/drawing/2014/main" id="{00000000-0008-0000-0400-00006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6" name="AutoShape 3458" descr="feature_arrow">
          <a:extLst>
            <a:ext uri="{FF2B5EF4-FFF2-40B4-BE49-F238E27FC236}">
              <a16:creationId xmlns:a16="http://schemas.microsoft.com/office/drawing/2014/main" id="{00000000-0008-0000-0400-00006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7" name="AutoShape 3459" descr="feature_arrow">
          <a:extLst>
            <a:ext uri="{FF2B5EF4-FFF2-40B4-BE49-F238E27FC236}">
              <a16:creationId xmlns:a16="http://schemas.microsoft.com/office/drawing/2014/main" id="{00000000-0008-0000-0400-00006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8" name="AutoShape 3460" descr="feature_arrow">
          <a:extLst>
            <a:ext uri="{FF2B5EF4-FFF2-40B4-BE49-F238E27FC236}">
              <a16:creationId xmlns:a16="http://schemas.microsoft.com/office/drawing/2014/main" id="{00000000-0008-0000-0400-00006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9" name="AutoShape 3461" descr="feature_arrow">
          <a:extLst>
            <a:ext uri="{FF2B5EF4-FFF2-40B4-BE49-F238E27FC236}">
              <a16:creationId xmlns:a16="http://schemas.microsoft.com/office/drawing/2014/main" id="{00000000-0008-0000-0400-00006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0" name="AutoShape 3462" descr="feature_arrow">
          <a:extLst>
            <a:ext uri="{FF2B5EF4-FFF2-40B4-BE49-F238E27FC236}">
              <a16:creationId xmlns:a16="http://schemas.microsoft.com/office/drawing/2014/main" id="{00000000-0008-0000-0400-00006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1" name="AutoShape 3463" descr="feature_arrow">
          <a:extLst>
            <a:ext uri="{FF2B5EF4-FFF2-40B4-BE49-F238E27FC236}">
              <a16:creationId xmlns:a16="http://schemas.microsoft.com/office/drawing/2014/main" id="{00000000-0008-0000-0400-00006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2" name="AutoShape 3464" descr="feature_arrow">
          <a:extLst>
            <a:ext uri="{FF2B5EF4-FFF2-40B4-BE49-F238E27FC236}">
              <a16:creationId xmlns:a16="http://schemas.microsoft.com/office/drawing/2014/main" id="{00000000-0008-0000-0400-00007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3" name="AutoShape 3465" descr="feature_arrow">
          <a:extLst>
            <a:ext uri="{FF2B5EF4-FFF2-40B4-BE49-F238E27FC236}">
              <a16:creationId xmlns:a16="http://schemas.microsoft.com/office/drawing/2014/main" id="{00000000-0008-0000-0400-00007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4" name="AutoShape 3466" descr="feature_arrow">
          <a:extLst>
            <a:ext uri="{FF2B5EF4-FFF2-40B4-BE49-F238E27FC236}">
              <a16:creationId xmlns:a16="http://schemas.microsoft.com/office/drawing/2014/main" id="{00000000-0008-0000-0400-00007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5" name="AutoShape 3467" descr="feature_arrow">
          <a:extLst>
            <a:ext uri="{FF2B5EF4-FFF2-40B4-BE49-F238E27FC236}">
              <a16:creationId xmlns:a16="http://schemas.microsoft.com/office/drawing/2014/main" id="{00000000-0008-0000-0400-000073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6" name="AutoShape 3468" descr="feature_arrow">
          <a:extLst>
            <a:ext uri="{FF2B5EF4-FFF2-40B4-BE49-F238E27FC236}">
              <a16:creationId xmlns:a16="http://schemas.microsoft.com/office/drawing/2014/main" id="{00000000-0008-0000-0400-000074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7" name="AutoShape 3469" descr="feature_arrow">
          <a:extLst>
            <a:ext uri="{FF2B5EF4-FFF2-40B4-BE49-F238E27FC236}">
              <a16:creationId xmlns:a16="http://schemas.microsoft.com/office/drawing/2014/main" id="{00000000-0008-0000-0400-000075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8" name="AutoShape 3470" descr="feature_arrow">
          <a:extLst>
            <a:ext uri="{FF2B5EF4-FFF2-40B4-BE49-F238E27FC236}">
              <a16:creationId xmlns:a16="http://schemas.microsoft.com/office/drawing/2014/main" id="{00000000-0008-0000-0400-00007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9" name="AutoShape 3471" descr="feature_arrow">
          <a:extLst>
            <a:ext uri="{FF2B5EF4-FFF2-40B4-BE49-F238E27FC236}">
              <a16:creationId xmlns:a16="http://schemas.microsoft.com/office/drawing/2014/main" id="{00000000-0008-0000-0400-00007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0" name="AutoShape 3472" descr="feature_arrow">
          <a:extLst>
            <a:ext uri="{FF2B5EF4-FFF2-40B4-BE49-F238E27FC236}">
              <a16:creationId xmlns:a16="http://schemas.microsoft.com/office/drawing/2014/main" id="{00000000-0008-0000-0400-00007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1" name="AutoShape 3473" descr="feature_arrow">
          <a:extLst>
            <a:ext uri="{FF2B5EF4-FFF2-40B4-BE49-F238E27FC236}">
              <a16:creationId xmlns:a16="http://schemas.microsoft.com/office/drawing/2014/main" id="{00000000-0008-0000-0400-00007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2" name="AutoShape 3474" descr="feature_arrow">
          <a:extLst>
            <a:ext uri="{FF2B5EF4-FFF2-40B4-BE49-F238E27FC236}">
              <a16:creationId xmlns:a16="http://schemas.microsoft.com/office/drawing/2014/main" id="{00000000-0008-0000-0400-00007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3" name="AutoShape 3475" descr="feature_arrow">
          <a:extLst>
            <a:ext uri="{FF2B5EF4-FFF2-40B4-BE49-F238E27FC236}">
              <a16:creationId xmlns:a16="http://schemas.microsoft.com/office/drawing/2014/main" id="{00000000-0008-0000-0400-00007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4" name="AutoShape 3476" descr="feature_arrow">
          <a:extLst>
            <a:ext uri="{FF2B5EF4-FFF2-40B4-BE49-F238E27FC236}">
              <a16:creationId xmlns:a16="http://schemas.microsoft.com/office/drawing/2014/main" id="{00000000-0008-0000-0400-00007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5" name="AutoShape 3477" descr="feature_arrow">
          <a:extLst>
            <a:ext uri="{FF2B5EF4-FFF2-40B4-BE49-F238E27FC236}">
              <a16:creationId xmlns:a16="http://schemas.microsoft.com/office/drawing/2014/main" id="{00000000-0008-0000-0400-00007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6" name="AutoShape 3478" descr="feature_arrow">
          <a:extLst>
            <a:ext uri="{FF2B5EF4-FFF2-40B4-BE49-F238E27FC236}">
              <a16:creationId xmlns:a16="http://schemas.microsoft.com/office/drawing/2014/main" id="{00000000-0008-0000-0400-00007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7" name="AutoShape 3479" descr="feature_arrow">
          <a:extLst>
            <a:ext uri="{FF2B5EF4-FFF2-40B4-BE49-F238E27FC236}">
              <a16:creationId xmlns:a16="http://schemas.microsoft.com/office/drawing/2014/main" id="{00000000-0008-0000-0400-00007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8" name="AutoShape 3480" descr="feature_arrow">
          <a:extLst>
            <a:ext uri="{FF2B5EF4-FFF2-40B4-BE49-F238E27FC236}">
              <a16:creationId xmlns:a16="http://schemas.microsoft.com/office/drawing/2014/main" id="{00000000-0008-0000-0400-00008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9" name="AutoShape 3481" descr="feature_arrow">
          <a:extLst>
            <a:ext uri="{FF2B5EF4-FFF2-40B4-BE49-F238E27FC236}">
              <a16:creationId xmlns:a16="http://schemas.microsoft.com/office/drawing/2014/main" id="{00000000-0008-0000-0400-00008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0" name="AutoShape 3482" descr="feature_arrow">
          <a:extLst>
            <a:ext uri="{FF2B5EF4-FFF2-40B4-BE49-F238E27FC236}">
              <a16:creationId xmlns:a16="http://schemas.microsoft.com/office/drawing/2014/main" id="{00000000-0008-0000-0400-00008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1" name="AutoShape 3483" descr="feature_arrow">
          <a:extLst>
            <a:ext uri="{FF2B5EF4-FFF2-40B4-BE49-F238E27FC236}">
              <a16:creationId xmlns:a16="http://schemas.microsoft.com/office/drawing/2014/main" id="{00000000-0008-0000-0400-000083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2" name="AutoShape 3484" descr="feature_arrow">
          <a:extLst>
            <a:ext uri="{FF2B5EF4-FFF2-40B4-BE49-F238E27FC236}">
              <a16:creationId xmlns:a16="http://schemas.microsoft.com/office/drawing/2014/main" id="{00000000-0008-0000-0400-000084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3" name="AutoShape 3485" descr="feature_arrow">
          <a:extLst>
            <a:ext uri="{FF2B5EF4-FFF2-40B4-BE49-F238E27FC236}">
              <a16:creationId xmlns:a16="http://schemas.microsoft.com/office/drawing/2014/main" id="{00000000-0008-0000-0400-000085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4" name="AutoShape 3486" descr="feature_arrow">
          <a:extLst>
            <a:ext uri="{FF2B5EF4-FFF2-40B4-BE49-F238E27FC236}">
              <a16:creationId xmlns:a16="http://schemas.microsoft.com/office/drawing/2014/main" id="{00000000-0008-0000-0400-00008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5" name="AutoShape 3487" descr="feature_arrow">
          <a:extLst>
            <a:ext uri="{FF2B5EF4-FFF2-40B4-BE49-F238E27FC236}">
              <a16:creationId xmlns:a16="http://schemas.microsoft.com/office/drawing/2014/main" id="{00000000-0008-0000-0400-00008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6" name="AutoShape 3488" descr="feature_arrow">
          <a:extLst>
            <a:ext uri="{FF2B5EF4-FFF2-40B4-BE49-F238E27FC236}">
              <a16:creationId xmlns:a16="http://schemas.microsoft.com/office/drawing/2014/main" id="{00000000-0008-0000-0400-00008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7" name="AutoShape 3489" descr="feature_arrow">
          <a:extLst>
            <a:ext uri="{FF2B5EF4-FFF2-40B4-BE49-F238E27FC236}">
              <a16:creationId xmlns:a16="http://schemas.microsoft.com/office/drawing/2014/main" id="{00000000-0008-0000-0400-00008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8" name="AutoShape 3490" descr="feature_arrow">
          <a:extLst>
            <a:ext uri="{FF2B5EF4-FFF2-40B4-BE49-F238E27FC236}">
              <a16:creationId xmlns:a16="http://schemas.microsoft.com/office/drawing/2014/main" id="{00000000-0008-0000-0400-00008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9" name="AutoShape 3491" descr="feature_arrow">
          <a:extLst>
            <a:ext uri="{FF2B5EF4-FFF2-40B4-BE49-F238E27FC236}">
              <a16:creationId xmlns:a16="http://schemas.microsoft.com/office/drawing/2014/main" id="{00000000-0008-0000-0400-00008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0" name="AutoShape 3492" descr="feature_arrow">
          <a:extLst>
            <a:ext uri="{FF2B5EF4-FFF2-40B4-BE49-F238E27FC236}">
              <a16:creationId xmlns:a16="http://schemas.microsoft.com/office/drawing/2014/main" id="{00000000-0008-0000-0400-00008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1" name="AutoShape 3493" descr="feature_arrow">
          <a:extLst>
            <a:ext uri="{FF2B5EF4-FFF2-40B4-BE49-F238E27FC236}">
              <a16:creationId xmlns:a16="http://schemas.microsoft.com/office/drawing/2014/main" id="{00000000-0008-0000-0400-00008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2" name="AutoShape 3494" descr="feature_arrow">
          <a:extLst>
            <a:ext uri="{FF2B5EF4-FFF2-40B4-BE49-F238E27FC236}">
              <a16:creationId xmlns:a16="http://schemas.microsoft.com/office/drawing/2014/main" id="{00000000-0008-0000-0400-00008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3" name="AutoShape 3495" descr="feature_arrow">
          <a:extLst>
            <a:ext uri="{FF2B5EF4-FFF2-40B4-BE49-F238E27FC236}">
              <a16:creationId xmlns:a16="http://schemas.microsoft.com/office/drawing/2014/main" id="{00000000-0008-0000-0400-00008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4" name="AutoShape 3496" descr="feature_arrow">
          <a:extLst>
            <a:ext uri="{FF2B5EF4-FFF2-40B4-BE49-F238E27FC236}">
              <a16:creationId xmlns:a16="http://schemas.microsoft.com/office/drawing/2014/main" id="{00000000-0008-0000-0400-00009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5" name="AutoShape 3497" descr="feature_arrow">
          <a:extLst>
            <a:ext uri="{FF2B5EF4-FFF2-40B4-BE49-F238E27FC236}">
              <a16:creationId xmlns:a16="http://schemas.microsoft.com/office/drawing/2014/main" id="{00000000-0008-0000-0400-00009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6" name="AutoShape 3498" descr="feature_arrow">
          <a:extLst>
            <a:ext uri="{FF2B5EF4-FFF2-40B4-BE49-F238E27FC236}">
              <a16:creationId xmlns:a16="http://schemas.microsoft.com/office/drawing/2014/main" id="{00000000-0008-0000-0400-00009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oneCellAnchor>
    <xdr:from>
      <xdr:col>1</xdr:col>
      <xdr:colOff>0</xdr:colOff>
      <xdr:row>6</xdr:row>
      <xdr:rowOff>0</xdr:rowOff>
    </xdr:from>
    <xdr:ext cx="66675" cy="66675"/>
    <xdr:sp macro="" textlink="">
      <xdr:nvSpPr>
        <xdr:cNvPr id="170" name="AutoShape 3438" descr="feature_arrow">
          <a:extLst>
            <a:ext uri="{FF2B5EF4-FFF2-40B4-BE49-F238E27FC236}">
              <a16:creationId xmlns:a16="http://schemas.microsoft.com/office/drawing/2014/main" id="{00000000-0008-0000-0400-0000A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1" name="AutoShape 3439" descr="feature_arrow">
          <a:extLst>
            <a:ext uri="{FF2B5EF4-FFF2-40B4-BE49-F238E27FC236}">
              <a16:creationId xmlns:a16="http://schemas.microsoft.com/office/drawing/2014/main" id="{00000000-0008-0000-0400-0000A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2" name="AutoShape 3440" descr="feature_arrow">
          <a:extLst>
            <a:ext uri="{FF2B5EF4-FFF2-40B4-BE49-F238E27FC236}">
              <a16:creationId xmlns:a16="http://schemas.microsoft.com/office/drawing/2014/main" id="{00000000-0008-0000-0400-0000A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3" name="AutoShape 3441" descr="feature_arrow">
          <a:extLst>
            <a:ext uri="{FF2B5EF4-FFF2-40B4-BE49-F238E27FC236}">
              <a16:creationId xmlns:a16="http://schemas.microsoft.com/office/drawing/2014/main" id="{00000000-0008-0000-0400-0000A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4" name="AutoShape 3442" descr="feature_arrow">
          <a:extLst>
            <a:ext uri="{FF2B5EF4-FFF2-40B4-BE49-F238E27FC236}">
              <a16:creationId xmlns:a16="http://schemas.microsoft.com/office/drawing/2014/main" id="{00000000-0008-0000-0400-0000A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5" name="AutoShape 3443" descr="feature_arrow">
          <a:extLst>
            <a:ext uri="{FF2B5EF4-FFF2-40B4-BE49-F238E27FC236}">
              <a16:creationId xmlns:a16="http://schemas.microsoft.com/office/drawing/2014/main" id="{00000000-0008-0000-0400-0000A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6" name="AutoShape 3444" descr="feature_arrow">
          <a:extLst>
            <a:ext uri="{FF2B5EF4-FFF2-40B4-BE49-F238E27FC236}">
              <a16:creationId xmlns:a16="http://schemas.microsoft.com/office/drawing/2014/main" id="{00000000-0008-0000-0400-0000B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7" name="AutoShape 3445" descr="feature_arrow">
          <a:extLst>
            <a:ext uri="{FF2B5EF4-FFF2-40B4-BE49-F238E27FC236}">
              <a16:creationId xmlns:a16="http://schemas.microsoft.com/office/drawing/2014/main" id="{00000000-0008-0000-0400-0000B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8" name="AutoShape 3446" descr="feature_arrow">
          <a:extLst>
            <a:ext uri="{FF2B5EF4-FFF2-40B4-BE49-F238E27FC236}">
              <a16:creationId xmlns:a16="http://schemas.microsoft.com/office/drawing/2014/main" id="{00000000-0008-0000-0400-0000B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9" name="AutoShape 3447" descr="feature_arrow">
          <a:extLst>
            <a:ext uri="{FF2B5EF4-FFF2-40B4-BE49-F238E27FC236}">
              <a16:creationId xmlns:a16="http://schemas.microsoft.com/office/drawing/2014/main" id="{00000000-0008-0000-0400-0000B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0" name="AutoShape 3448" descr="feature_arrow">
          <a:extLst>
            <a:ext uri="{FF2B5EF4-FFF2-40B4-BE49-F238E27FC236}">
              <a16:creationId xmlns:a16="http://schemas.microsoft.com/office/drawing/2014/main" id="{00000000-0008-0000-0400-0000B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1" name="AutoShape 3449" descr="feature_arrow">
          <a:extLst>
            <a:ext uri="{FF2B5EF4-FFF2-40B4-BE49-F238E27FC236}">
              <a16:creationId xmlns:a16="http://schemas.microsoft.com/office/drawing/2014/main" id="{00000000-0008-0000-0400-0000B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2" name="AutoShape 3450" descr="feature_arrow">
          <a:extLst>
            <a:ext uri="{FF2B5EF4-FFF2-40B4-BE49-F238E27FC236}">
              <a16:creationId xmlns:a16="http://schemas.microsoft.com/office/drawing/2014/main" id="{00000000-0008-0000-0400-0000B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3" name="AutoShape 3451" descr="feature_arrow">
          <a:extLst>
            <a:ext uri="{FF2B5EF4-FFF2-40B4-BE49-F238E27FC236}">
              <a16:creationId xmlns:a16="http://schemas.microsoft.com/office/drawing/2014/main" id="{00000000-0008-0000-0400-0000B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4" name="AutoShape 3452" descr="feature_arrow">
          <a:extLst>
            <a:ext uri="{FF2B5EF4-FFF2-40B4-BE49-F238E27FC236}">
              <a16:creationId xmlns:a16="http://schemas.microsoft.com/office/drawing/2014/main" id="{00000000-0008-0000-0400-0000B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5" name="AutoShape 3453" descr="feature_arrow">
          <a:extLst>
            <a:ext uri="{FF2B5EF4-FFF2-40B4-BE49-F238E27FC236}">
              <a16:creationId xmlns:a16="http://schemas.microsoft.com/office/drawing/2014/main" id="{00000000-0008-0000-0400-0000B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6" name="AutoShape 3454" descr="feature_arrow">
          <a:extLst>
            <a:ext uri="{FF2B5EF4-FFF2-40B4-BE49-F238E27FC236}">
              <a16:creationId xmlns:a16="http://schemas.microsoft.com/office/drawing/2014/main" id="{00000000-0008-0000-0400-0000B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7" name="AutoShape 3455" descr="feature_arrow">
          <a:extLst>
            <a:ext uri="{FF2B5EF4-FFF2-40B4-BE49-F238E27FC236}">
              <a16:creationId xmlns:a16="http://schemas.microsoft.com/office/drawing/2014/main" id="{00000000-0008-0000-0400-0000B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8" name="AutoShape 3456" descr="feature_arrow">
          <a:extLst>
            <a:ext uri="{FF2B5EF4-FFF2-40B4-BE49-F238E27FC236}">
              <a16:creationId xmlns:a16="http://schemas.microsoft.com/office/drawing/2014/main" id="{00000000-0008-0000-0400-0000B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9" name="AutoShape 3457" descr="feature_arrow">
          <a:extLst>
            <a:ext uri="{FF2B5EF4-FFF2-40B4-BE49-F238E27FC236}">
              <a16:creationId xmlns:a16="http://schemas.microsoft.com/office/drawing/2014/main" id="{00000000-0008-0000-0400-0000B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0" name="AutoShape 3458" descr="feature_arrow">
          <a:extLst>
            <a:ext uri="{FF2B5EF4-FFF2-40B4-BE49-F238E27FC236}">
              <a16:creationId xmlns:a16="http://schemas.microsoft.com/office/drawing/2014/main" id="{00000000-0008-0000-0400-0000B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1" name="AutoShape 3459" descr="feature_arrow">
          <a:extLst>
            <a:ext uri="{FF2B5EF4-FFF2-40B4-BE49-F238E27FC236}">
              <a16:creationId xmlns:a16="http://schemas.microsoft.com/office/drawing/2014/main" id="{00000000-0008-0000-0400-0000B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2" name="AutoShape 3460" descr="feature_arrow">
          <a:extLst>
            <a:ext uri="{FF2B5EF4-FFF2-40B4-BE49-F238E27FC236}">
              <a16:creationId xmlns:a16="http://schemas.microsoft.com/office/drawing/2014/main" id="{00000000-0008-0000-0400-0000C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3" name="AutoShape 3461" descr="feature_arrow">
          <a:extLst>
            <a:ext uri="{FF2B5EF4-FFF2-40B4-BE49-F238E27FC236}">
              <a16:creationId xmlns:a16="http://schemas.microsoft.com/office/drawing/2014/main" id="{00000000-0008-0000-0400-0000C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4" name="AutoShape 3462" descr="feature_arrow">
          <a:extLst>
            <a:ext uri="{FF2B5EF4-FFF2-40B4-BE49-F238E27FC236}">
              <a16:creationId xmlns:a16="http://schemas.microsoft.com/office/drawing/2014/main" id="{00000000-0008-0000-0400-0000C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5" name="AutoShape 3463" descr="feature_arrow">
          <a:extLst>
            <a:ext uri="{FF2B5EF4-FFF2-40B4-BE49-F238E27FC236}">
              <a16:creationId xmlns:a16="http://schemas.microsoft.com/office/drawing/2014/main" id="{00000000-0008-0000-0400-0000C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6" name="AutoShape 3464" descr="feature_arrow">
          <a:extLst>
            <a:ext uri="{FF2B5EF4-FFF2-40B4-BE49-F238E27FC236}">
              <a16:creationId xmlns:a16="http://schemas.microsoft.com/office/drawing/2014/main" id="{00000000-0008-0000-0400-0000C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7" name="AutoShape 3465" descr="feature_arrow">
          <a:extLst>
            <a:ext uri="{FF2B5EF4-FFF2-40B4-BE49-F238E27FC236}">
              <a16:creationId xmlns:a16="http://schemas.microsoft.com/office/drawing/2014/main" id="{00000000-0008-0000-0400-0000C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8" name="AutoShape 3466" descr="feature_arrow">
          <a:extLst>
            <a:ext uri="{FF2B5EF4-FFF2-40B4-BE49-F238E27FC236}">
              <a16:creationId xmlns:a16="http://schemas.microsoft.com/office/drawing/2014/main" id="{00000000-0008-0000-0400-0000C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9" name="AutoShape 3467" descr="feature_arrow">
          <a:extLst>
            <a:ext uri="{FF2B5EF4-FFF2-40B4-BE49-F238E27FC236}">
              <a16:creationId xmlns:a16="http://schemas.microsoft.com/office/drawing/2014/main" id="{00000000-0008-0000-0400-0000C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0" name="AutoShape 3468" descr="feature_arrow">
          <a:extLst>
            <a:ext uri="{FF2B5EF4-FFF2-40B4-BE49-F238E27FC236}">
              <a16:creationId xmlns:a16="http://schemas.microsoft.com/office/drawing/2014/main" id="{00000000-0008-0000-0400-0000C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1" name="AutoShape 3469" descr="feature_arrow">
          <a:extLst>
            <a:ext uri="{FF2B5EF4-FFF2-40B4-BE49-F238E27FC236}">
              <a16:creationId xmlns:a16="http://schemas.microsoft.com/office/drawing/2014/main" id="{00000000-0008-0000-0400-0000C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2" name="AutoShape 3470" descr="feature_arrow">
          <a:extLst>
            <a:ext uri="{FF2B5EF4-FFF2-40B4-BE49-F238E27FC236}">
              <a16:creationId xmlns:a16="http://schemas.microsoft.com/office/drawing/2014/main" id="{00000000-0008-0000-0400-0000C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3" name="AutoShape 3471" descr="feature_arrow">
          <a:extLst>
            <a:ext uri="{FF2B5EF4-FFF2-40B4-BE49-F238E27FC236}">
              <a16:creationId xmlns:a16="http://schemas.microsoft.com/office/drawing/2014/main" id="{00000000-0008-0000-0400-0000C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4" name="AutoShape 3472" descr="feature_arrow">
          <a:extLst>
            <a:ext uri="{FF2B5EF4-FFF2-40B4-BE49-F238E27FC236}">
              <a16:creationId xmlns:a16="http://schemas.microsoft.com/office/drawing/2014/main" id="{00000000-0008-0000-0400-0000C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5" name="AutoShape 3473" descr="feature_arrow">
          <a:extLst>
            <a:ext uri="{FF2B5EF4-FFF2-40B4-BE49-F238E27FC236}">
              <a16:creationId xmlns:a16="http://schemas.microsoft.com/office/drawing/2014/main" id="{00000000-0008-0000-0400-0000C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6" name="AutoShape 3474" descr="feature_arrow">
          <a:extLst>
            <a:ext uri="{FF2B5EF4-FFF2-40B4-BE49-F238E27FC236}">
              <a16:creationId xmlns:a16="http://schemas.microsoft.com/office/drawing/2014/main" id="{00000000-0008-0000-0400-0000C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7" name="AutoShape 3475" descr="feature_arrow">
          <a:extLst>
            <a:ext uri="{FF2B5EF4-FFF2-40B4-BE49-F238E27FC236}">
              <a16:creationId xmlns:a16="http://schemas.microsoft.com/office/drawing/2014/main" id="{00000000-0008-0000-0400-0000C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8" name="AutoShape 3476" descr="feature_arrow">
          <a:extLst>
            <a:ext uri="{FF2B5EF4-FFF2-40B4-BE49-F238E27FC236}">
              <a16:creationId xmlns:a16="http://schemas.microsoft.com/office/drawing/2014/main" id="{00000000-0008-0000-0400-0000D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9" name="AutoShape 3477" descr="feature_arrow">
          <a:extLst>
            <a:ext uri="{FF2B5EF4-FFF2-40B4-BE49-F238E27FC236}">
              <a16:creationId xmlns:a16="http://schemas.microsoft.com/office/drawing/2014/main" id="{00000000-0008-0000-0400-0000D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0" name="AutoShape 3478" descr="feature_arrow">
          <a:extLst>
            <a:ext uri="{FF2B5EF4-FFF2-40B4-BE49-F238E27FC236}">
              <a16:creationId xmlns:a16="http://schemas.microsoft.com/office/drawing/2014/main" id="{00000000-0008-0000-0400-0000D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1" name="AutoShape 3479" descr="feature_arrow">
          <a:extLst>
            <a:ext uri="{FF2B5EF4-FFF2-40B4-BE49-F238E27FC236}">
              <a16:creationId xmlns:a16="http://schemas.microsoft.com/office/drawing/2014/main" id="{00000000-0008-0000-0400-0000D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2" name="AutoShape 3480" descr="feature_arrow">
          <a:extLst>
            <a:ext uri="{FF2B5EF4-FFF2-40B4-BE49-F238E27FC236}">
              <a16:creationId xmlns:a16="http://schemas.microsoft.com/office/drawing/2014/main" id="{00000000-0008-0000-0400-0000D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3" name="AutoShape 3481" descr="feature_arrow">
          <a:extLst>
            <a:ext uri="{FF2B5EF4-FFF2-40B4-BE49-F238E27FC236}">
              <a16:creationId xmlns:a16="http://schemas.microsoft.com/office/drawing/2014/main" id="{00000000-0008-0000-0400-0000D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4" name="AutoShape 3482" descr="feature_arrow">
          <a:extLst>
            <a:ext uri="{FF2B5EF4-FFF2-40B4-BE49-F238E27FC236}">
              <a16:creationId xmlns:a16="http://schemas.microsoft.com/office/drawing/2014/main" id="{00000000-0008-0000-0400-0000D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5" name="AutoShape 3483" descr="feature_arrow">
          <a:extLst>
            <a:ext uri="{FF2B5EF4-FFF2-40B4-BE49-F238E27FC236}">
              <a16:creationId xmlns:a16="http://schemas.microsoft.com/office/drawing/2014/main" id="{00000000-0008-0000-0400-0000D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6" name="AutoShape 3484" descr="feature_arrow">
          <a:extLst>
            <a:ext uri="{FF2B5EF4-FFF2-40B4-BE49-F238E27FC236}">
              <a16:creationId xmlns:a16="http://schemas.microsoft.com/office/drawing/2014/main" id="{00000000-0008-0000-0400-0000D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7" name="AutoShape 3485" descr="feature_arrow">
          <a:extLst>
            <a:ext uri="{FF2B5EF4-FFF2-40B4-BE49-F238E27FC236}">
              <a16:creationId xmlns:a16="http://schemas.microsoft.com/office/drawing/2014/main" id="{00000000-0008-0000-0400-0000D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8" name="AutoShape 3486" descr="feature_arrow">
          <a:extLst>
            <a:ext uri="{FF2B5EF4-FFF2-40B4-BE49-F238E27FC236}">
              <a16:creationId xmlns:a16="http://schemas.microsoft.com/office/drawing/2014/main" id="{00000000-0008-0000-0400-0000D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9" name="AutoShape 3487" descr="feature_arrow">
          <a:extLst>
            <a:ext uri="{FF2B5EF4-FFF2-40B4-BE49-F238E27FC236}">
              <a16:creationId xmlns:a16="http://schemas.microsoft.com/office/drawing/2014/main" id="{00000000-0008-0000-0400-0000D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0" name="AutoShape 3488" descr="feature_arrow">
          <a:extLst>
            <a:ext uri="{FF2B5EF4-FFF2-40B4-BE49-F238E27FC236}">
              <a16:creationId xmlns:a16="http://schemas.microsoft.com/office/drawing/2014/main" id="{00000000-0008-0000-0400-0000D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1" name="AutoShape 3489" descr="feature_arrow">
          <a:extLst>
            <a:ext uri="{FF2B5EF4-FFF2-40B4-BE49-F238E27FC236}">
              <a16:creationId xmlns:a16="http://schemas.microsoft.com/office/drawing/2014/main" id="{00000000-0008-0000-0400-0000D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2" name="AutoShape 3490" descr="feature_arrow">
          <a:extLst>
            <a:ext uri="{FF2B5EF4-FFF2-40B4-BE49-F238E27FC236}">
              <a16:creationId xmlns:a16="http://schemas.microsoft.com/office/drawing/2014/main" id="{00000000-0008-0000-0400-0000D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3" name="AutoShape 3491" descr="feature_arrow">
          <a:extLst>
            <a:ext uri="{FF2B5EF4-FFF2-40B4-BE49-F238E27FC236}">
              <a16:creationId xmlns:a16="http://schemas.microsoft.com/office/drawing/2014/main" id="{00000000-0008-0000-0400-0000D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4" name="AutoShape 3492" descr="feature_arrow">
          <a:extLst>
            <a:ext uri="{FF2B5EF4-FFF2-40B4-BE49-F238E27FC236}">
              <a16:creationId xmlns:a16="http://schemas.microsoft.com/office/drawing/2014/main" id="{00000000-0008-0000-0400-0000E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5" name="AutoShape 3493" descr="feature_arrow">
          <a:extLst>
            <a:ext uri="{FF2B5EF4-FFF2-40B4-BE49-F238E27FC236}">
              <a16:creationId xmlns:a16="http://schemas.microsoft.com/office/drawing/2014/main" id="{00000000-0008-0000-0400-0000E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6" name="AutoShape 3494" descr="feature_arrow">
          <a:extLst>
            <a:ext uri="{FF2B5EF4-FFF2-40B4-BE49-F238E27FC236}">
              <a16:creationId xmlns:a16="http://schemas.microsoft.com/office/drawing/2014/main" id="{00000000-0008-0000-0400-0000E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7" name="AutoShape 3495" descr="feature_arrow">
          <a:extLst>
            <a:ext uri="{FF2B5EF4-FFF2-40B4-BE49-F238E27FC236}">
              <a16:creationId xmlns:a16="http://schemas.microsoft.com/office/drawing/2014/main" id="{00000000-0008-0000-0400-0000E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8" name="AutoShape 3496" descr="feature_arrow">
          <a:extLst>
            <a:ext uri="{FF2B5EF4-FFF2-40B4-BE49-F238E27FC236}">
              <a16:creationId xmlns:a16="http://schemas.microsoft.com/office/drawing/2014/main" id="{00000000-0008-0000-0400-0000E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9" name="AutoShape 3497" descr="feature_arrow">
          <a:extLst>
            <a:ext uri="{FF2B5EF4-FFF2-40B4-BE49-F238E27FC236}">
              <a16:creationId xmlns:a16="http://schemas.microsoft.com/office/drawing/2014/main" id="{00000000-0008-0000-0400-0000E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0" name="AutoShape 3498" descr="feature_arrow">
          <a:extLst>
            <a:ext uri="{FF2B5EF4-FFF2-40B4-BE49-F238E27FC236}">
              <a16:creationId xmlns:a16="http://schemas.microsoft.com/office/drawing/2014/main" id="{00000000-0008-0000-0400-0000E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1" name="AutoShape 3499" descr="feature_arrow">
          <a:extLst>
            <a:ext uri="{FF2B5EF4-FFF2-40B4-BE49-F238E27FC236}">
              <a16:creationId xmlns:a16="http://schemas.microsoft.com/office/drawing/2014/main" id="{00000000-0008-0000-0400-0000E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2" name="AutoShape 3500" descr="feature_arrow">
          <a:extLst>
            <a:ext uri="{FF2B5EF4-FFF2-40B4-BE49-F238E27FC236}">
              <a16:creationId xmlns:a16="http://schemas.microsoft.com/office/drawing/2014/main" id="{00000000-0008-0000-0400-0000E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3" name="AutoShape 3501" descr="feature_arrow">
          <a:extLst>
            <a:ext uri="{FF2B5EF4-FFF2-40B4-BE49-F238E27FC236}">
              <a16:creationId xmlns:a16="http://schemas.microsoft.com/office/drawing/2014/main" id="{00000000-0008-0000-0400-0000E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4" name="AutoShape 3502" descr="feature_arrow">
          <a:extLst>
            <a:ext uri="{FF2B5EF4-FFF2-40B4-BE49-F238E27FC236}">
              <a16:creationId xmlns:a16="http://schemas.microsoft.com/office/drawing/2014/main" id="{00000000-0008-0000-0400-0000E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5" name="AutoShape 3503" descr="feature_arrow">
          <a:extLst>
            <a:ext uri="{FF2B5EF4-FFF2-40B4-BE49-F238E27FC236}">
              <a16:creationId xmlns:a16="http://schemas.microsoft.com/office/drawing/2014/main" id="{00000000-0008-0000-0400-0000E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6" name="AutoShape 3504" descr="feature_arrow">
          <a:extLst>
            <a:ext uri="{FF2B5EF4-FFF2-40B4-BE49-F238E27FC236}">
              <a16:creationId xmlns:a16="http://schemas.microsoft.com/office/drawing/2014/main" id="{00000000-0008-0000-0400-0000E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7" name="AutoShape 3505" descr="feature_arrow">
          <a:extLst>
            <a:ext uri="{FF2B5EF4-FFF2-40B4-BE49-F238E27FC236}">
              <a16:creationId xmlns:a16="http://schemas.microsoft.com/office/drawing/2014/main" id="{00000000-0008-0000-0400-0000E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8" name="AutoShape 3506" descr="feature_arrow">
          <a:extLst>
            <a:ext uri="{FF2B5EF4-FFF2-40B4-BE49-F238E27FC236}">
              <a16:creationId xmlns:a16="http://schemas.microsoft.com/office/drawing/2014/main" id="{00000000-0008-0000-0400-0000E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9" name="AutoShape 3507" descr="feature_arrow">
          <a:extLst>
            <a:ext uri="{FF2B5EF4-FFF2-40B4-BE49-F238E27FC236}">
              <a16:creationId xmlns:a16="http://schemas.microsoft.com/office/drawing/2014/main" id="{00000000-0008-0000-0400-0000E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0" name="AutoShape 3508" descr="feature_arrow">
          <a:extLst>
            <a:ext uri="{FF2B5EF4-FFF2-40B4-BE49-F238E27FC236}">
              <a16:creationId xmlns:a16="http://schemas.microsoft.com/office/drawing/2014/main" id="{00000000-0008-0000-0400-0000F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1" name="AutoShape 3509" descr="feature_arrow">
          <a:extLst>
            <a:ext uri="{FF2B5EF4-FFF2-40B4-BE49-F238E27FC236}">
              <a16:creationId xmlns:a16="http://schemas.microsoft.com/office/drawing/2014/main" id="{00000000-0008-0000-0400-0000F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2" name="AutoShape 3510" descr="feature_arrow">
          <a:extLst>
            <a:ext uri="{FF2B5EF4-FFF2-40B4-BE49-F238E27FC236}">
              <a16:creationId xmlns:a16="http://schemas.microsoft.com/office/drawing/2014/main" id="{00000000-0008-0000-0400-0000F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3" name="AutoShape 3511" descr="feature_arrow">
          <a:extLst>
            <a:ext uri="{FF2B5EF4-FFF2-40B4-BE49-F238E27FC236}">
              <a16:creationId xmlns:a16="http://schemas.microsoft.com/office/drawing/2014/main" id="{00000000-0008-0000-0400-0000F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4" name="AutoShape 3512" descr="feature_arrow">
          <a:extLst>
            <a:ext uri="{FF2B5EF4-FFF2-40B4-BE49-F238E27FC236}">
              <a16:creationId xmlns:a16="http://schemas.microsoft.com/office/drawing/2014/main" id="{00000000-0008-0000-0400-0000F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5" name="AutoShape 3513" descr="feature_arrow">
          <a:extLst>
            <a:ext uri="{FF2B5EF4-FFF2-40B4-BE49-F238E27FC236}">
              <a16:creationId xmlns:a16="http://schemas.microsoft.com/office/drawing/2014/main" id="{00000000-0008-0000-0400-0000F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6" name="AutoShape 3514" descr="feature_arrow">
          <a:extLst>
            <a:ext uri="{FF2B5EF4-FFF2-40B4-BE49-F238E27FC236}">
              <a16:creationId xmlns:a16="http://schemas.microsoft.com/office/drawing/2014/main" id="{00000000-0008-0000-0400-0000F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7" name="AutoShape 3515" descr="feature_arrow">
          <a:extLst>
            <a:ext uri="{FF2B5EF4-FFF2-40B4-BE49-F238E27FC236}">
              <a16:creationId xmlns:a16="http://schemas.microsoft.com/office/drawing/2014/main" id="{00000000-0008-0000-0400-0000F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8" name="AutoShape 3516" descr="feature_arrow">
          <a:extLst>
            <a:ext uri="{FF2B5EF4-FFF2-40B4-BE49-F238E27FC236}">
              <a16:creationId xmlns:a16="http://schemas.microsoft.com/office/drawing/2014/main" id="{00000000-0008-0000-0400-0000F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9" name="AutoShape 3517" descr="feature_arrow">
          <a:extLst>
            <a:ext uri="{FF2B5EF4-FFF2-40B4-BE49-F238E27FC236}">
              <a16:creationId xmlns:a16="http://schemas.microsoft.com/office/drawing/2014/main" id="{00000000-0008-0000-0400-0000F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0" name="AutoShape 3518" descr="feature_arrow">
          <a:extLst>
            <a:ext uri="{FF2B5EF4-FFF2-40B4-BE49-F238E27FC236}">
              <a16:creationId xmlns:a16="http://schemas.microsoft.com/office/drawing/2014/main" id="{00000000-0008-0000-0400-0000F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1" name="AutoShape 3519" descr="feature_arrow">
          <a:extLst>
            <a:ext uri="{FF2B5EF4-FFF2-40B4-BE49-F238E27FC236}">
              <a16:creationId xmlns:a16="http://schemas.microsoft.com/office/drawing/2014/main" id="{00000000-0008-0000-0400-0000F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2" name="AutoShape 3520" descr="feature_arrow">
          <a:extLst>
            <a:ext uri="{FF2B5EF4-FFF2-40B4-BE49-F238E27FC236}">
              <a16:creationId xmlns:a16="http://schemas.microsoft.com/office/drawing/2014/main" id="{00000000-0008-0000-0400-0000F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3" name="AutoShape 3521" descr="feature_arrow">
          <a:extLst>
            <a:ext uri="{FF2B5EF4-FFF2-40B4-BE49-F238E27FC236}">
              <a16:creationId xmlns:a16="http://schemas.microsoft.com/office/drawing/2014/main" id="{00000000-0008-0000-0400-0000F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4" name="AutoShape 3438" descr="feature_arrow">
          <a:extLst>
            <a:ext uri="{FF2B5EF4-FFF2-40B4-BE49-F238E27FC236}">
              <a16:creationId xmlns:a16="http://schemas.microsoft.com/office/drawing/2014/main" id="{00000000-0008-0000-0400-0000FE00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5" name="AutoShape 3439" descr="feature_arrow">
          <a:extLst>
            <a:ext uri="{FF2B5EF4-FFF2-40B4-BE49-F238E27FC236}">
              <a16:creationId xmlns:a16="http://schemas.microsoft.com/office/drawing/2014/main" id="{00000000-0008-0000-0400-0000FF00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6" name="AutoShape 3440" descr="feature_arrow">
          <a:extLst>
            <a:ext uri="{FF2B5EF4-FFF2-40B4-BE49-F238E27FC236}">
              <a16:creationId xmlns:a16="http://schemas.microsoft.com/office/drawing/2014/main" id="{00000000-0008-0000-0400-00000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7" name="AutoShape 3441" descr="feature_arrow">
          <a:extLst>
            <a:ext uri="{FF2B5EF4-FFF2-40B4-BE49-F238E27FC236}">
              <a16:creationId xmlns:a16="http://schemas.microsoft.com/office/drawing/2014/main" id="{00000000-0008-0000-0400-00000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8" name="AutoShape 3442" descr="feature_arrow">
          <a:extLst>
            <a:ext uri="{FF2B5EF4-FFF2-40B4-BE49-F238E27FC236}">
              <a16:creationId xmlns:a16="http://schemas.microsoft.com/office/drawing/2014/main" id="{00000000-0008-0000-0400-00000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9" name="AutoShape 3443" descr="feature_arrow">
          <a:extLst>
            <a:ext uri="{FF2B5EF4-FFF2-40B4-BE49-F238E27FC236}">
              <a16:creationId xmlns:a16="http://schemas.microsoft.com/office/drawing/2014/main" id="{00000000-0008-0000-0400-00000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0" name="AutoShape 3444" descr="feature_arrow">
          <a:extLst>
            <a:ext uri="{FF2B5EF4-FFF2-40B4-BE49-F238E27FC236}">
              <a16:creationId xmlns:a16="http://schemas.microsoft.com/office/drawing/2014/main" id="{00000000-0008-0000-0400-00000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1" name="AutoShape 3445" descr="feature_arrow">
          <a:extLst>
            <a:ext uri="{FF2B5EF4-FFF2-40B4-BE49-F238E27FC236}">
              <a16:creationId xmlns:a16="http://schemas.microsoft.com/office/drawing/2014/main" id="{00000000-0008-0000-0400-00000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2" name="AutoShape 3446" descr="feature_arrow">
          <a:extLst>
            <a:ext uri="{FF2B5EF4-FFF2-40B4-BE49-F238E27FC236}">
              <a16:creationId xmlns:a16="http://schemas.microsoft.com/office/drawing/2014/main" id="{00000000-0008-0000-0400-00000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3" name="AutoShape 3447" descr="feature_arrow">
          <a:extLst>
            <a:ext uri="{FF2B5EF4-FFF2-40B4-BE49-F238E27FC236}">
              <a16:creationId xmlns:a16="http://schemas.microsoft.com/office/drawing/2014/main" id="{00000000-0008-0000-0400-00000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4" name="AutoShape 3448" descr="feature_arrow">
          <a:extLst>
            <a:ext uri="{FF2B5EF4-FFF2-40B4-BE49-F238E27FC236}">
              <a16:creationId xmlns:a16="http://schemas.microsoft.com/office/drawing/2014/main" id="{00000000-0008-0000-0400-00000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5" name="AutoShape 3449" descr="feature_arrow">
          <a:extLst>
            <a:ext uri="{FF2B5EF4-FFF2-40B4-BE49-F238E27FC236}">
              <a16:creationId xmlns:a16="http://schemas.microsoft.com/office/drawing/2014/main" id="{00000000-0008-0000-0400-00000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6" name="AutoShape 3450" descr="feature_arrow">
          <a:extLst>
            <a:ext uri="{FF2B5EF4-FFF2-40B4-BE49-F238E27FC236}">
              <a16:creationId xmlns:a16="http://schemas.microsoft.com/office/drawing/2014/main" id="{00000000-0008-0000-0400-00000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7" name="AutoShape 3451" descr="feature_arrow">
          <a:extLst>
            <a:ext uri="{FF2B5EF4-FFF2-40B4-BE49-F238E27FC236}">
              <a16:creationId xmlns:a16="http://schemas.microsoft.com/office/drawing/2014/main" id="{00000000-0008-0000-0400-00000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8" name="AutoShape 3452" descr="feature_arrow">
          <a:extLst>
            <a:ext uri="{FF2B5EF4-FFF2-40B4-BE49-F238E27FC236}">
              <a16:creationId xmlns:a16="http://schemas.microsoft.com/office/drawing/2014/main" id="{00000000-0008-0000-0400-00000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9" name="AutoShape 3453" descr="feature_arrow">
          <a:extLst>
            <a:ext uri="{FF2B5EF4-FFF2-40B4-BE49-F238E27FC236}">
              <a16:creationId xmlns:a16="http://schemas.microsoft.com/office/drawing/2014/main" id="{00000000-0008-0000-0400-00000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0" name="AutoShape 3454" descr="feature_arrow">
          <a:extLst>
            <a:ext uri="{FF2B5EF4-FFF2-40B4-BE49-F238E27FC236}">
              <a16:creationId xmlns:a16="http://schemas.microsoft.com/office/drawing/2014/main" id="{00000000-0008-0000-0400-00000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1" name="AutoShape 3455" descr="feature_arrow">
          <a:extLst>
            <a:ext uri="{FF2B5EF4-FFF2-40B4-BE49-F238E27FC236}">
              <a16:creationId xmlns:a16="http://schemas.microsoft.com/office/drawing/2014/main" id="{00000000-0008-0000-0400-00000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2" name="AutoShape 3456" descr="feature_arrow">
          <a:extLst>
            <a:ext uri="{FF2B5EF4-FFF2-40B4-BE49-F238E27FC236}">
              <a16:creationId xmlns:a16="http://schemas.microsoft.com/office/drawing/2014/main" id="{00000000-0008-0000-0400-00001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3" name="AutoShape 3457" descr="feature_arrow">
          <a:extLst>
            <a:ext uri="{FF2B5EF4-FFF2-40B4-BE49-F238E27FC236}">
              <a16:creationId xmlns:a16="http://schemas.microsoft.com/office/drawing/2014/main" id="{00000000-0008-0000-0400-00001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4" name="AutoShape 3458" descr="feature_arrow">
          <a:extLst>
            <a:ext uri="{FF2B5EF4-FFF2-40B4-BE49-F238E27FC236}">
              <a16:creationId xmlns:a16="http://schemas.microsoft.com/office/drawing/2014/main" id="{00000000-0008-0000-0400-00001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5" name="AutoShape 3459" descr="feature_arrow">
          <a:extLst>
            <a:ext uri="{FF2B5EF4-FFF2-40B4-BE49-F238E27FC236}">
              <a16:creationId xmlns:a16="http://schemas.microsoft.com/office/drawing/2014/main" id="{00000000-0008-0000-0400-00001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6" name="AutoShape 3460" descr="feature_arrow">
          <a:extLst>
            <a:ext uri="{FF2B5EF4-FFF2-40B4-BE49-F238E27FC236}">
              <a16:creationId xmlns:a16="http://schemas.microsoft.com/office/drawing/2014/main" id="{00000000-0008-0000-0400-00001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7" name="AutoShape 3461" descr="feature_arrow">
          <a:extLst>
            <a:ext uri="{FF2B5EF4-FFF2-40B4-BE49-F238E27FC236}">
              <a16:creationId xmlns:a16="http://schemas.microsoft.com/office/drawing/2014/main" id="{00000000-0008-0000-0400-00001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8" name="AutoShape 3462" descr="feature_arrow">
          <a:extLst>
            <a:ext uri="{FF2B5EF4-FFF2-40B4-BE49-F238E27FC236}">
              <a16:creationId xmlns:a16="http://schemas.microsoft.com/office/drawing/2014/main" id="{00000000-0008-0000-0400-00001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9" name="AutoShape 3463" descr="feature_arrow">
          <a:extLst>
            <a:ext uri="{FF2B5EF4-FFF2-40B4-BE49-F238E27FC236}">
              <a16:creationId xmlns:a16="http://schemas.microsoft.com/office/drawing/2014/main" id="{00000000-0008-0000-0400-00001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0" name="AutoShape 3464" descr="feature_arrow">
          <a:extLst>
            <a:ext uri="{FF2B5EF4-FFF2-40B4-BE49-F238E27FC236}">
              <a16:creationId xmlns:a16="http://schemas.microsoft.com/office/drawing/2014/main" id="{00000000-0008-0000-0400-00001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1" name="AutoShape 3465" descr="feature_arrow">
          <a:extLst>
            <a:ext uri="{FF2B5EF4-FFF2-40B4-BE49-F238E27FC236}">
              <a16:creationId xmlns:a16="http://schemas.microsoft.com/office/drawing/2014/main" id="{00000000-0008-0000-0400-00001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2" name="AutoShape 3466" descr="feature_arrow">
          <a:extLst>
            <a:ext uri="{FF2B5EF4-FFF2-40B4-BE49-F238E27FC236}">
              <a16:creationId xmlns:a16="http://schemas.microsoft.com/office/drawing/2014/main" id="{00000000-0008-0000-0400-00001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3" name="AutoShape 3467" descr="feature_arrow">
          <a:extLst>
            <a:ext uri="{FF2B5EF4-FFF2-40B4-BE49-F238E27FC236}">
              <a16:creationId xmlns:a16="http://schemas.microsoft.com/office/drawing/2014/main" id="{00000000-0008-0000-0400-00001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4" name="AutoShape 3468" descr="feature_arrow">
          <a:extLst>
            <a:ext uri="{FF2B5EF4-FFF2-40B4-BE49-F238E27FC236}">
              <a16:creationId xmlns:a16="http://schemas.microsoft.com/office/drawing/2014/main" id="{00000000-0008-0000-0400-00001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5" name="AutoShape 3469" descr="feature_arrow">
          <a:extLst>
            <a:ext uri="{FF2B5EF4-FFF2-40B4-BE49-F238E27FC236}">
              <a16:creationId xmlns:a16="http://schemas.microsoft.com/office/drawing/2014/main" id="{00000000-0008-0000-0400-00001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6" name="AutoShape 3470" descr="feature_arrow">
          <a:extLst>
            <a:ext uri="{FF2B5EF4-FFF2-40B4-BE49-F238E27FC236}">
              <a16:creationId xmlns:a16="http://schemas.microsoft.com/office/drawing/2014/main" id="{00000000-0008-0000-0400-00001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7" name="AutoShape 3471" descr="feature_arrow">
          <a:extLst>
            <a:ext uri="{FF2B5EF4-FFF2-40B4-BE49-F238E27FC236}">
              <a16:creationId xmlns:a16="http://schemas.microsoft.com/office/drawing/2014/main" id="{00000000-0008-0000-0400-00001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8" name="AutoShape 3472" descr="feature_arrow">
          <a:extLst>
            <a:ext uri="{FF2B5EF4-FFF2-40B4-BE49-F238E27FC236}">
              <a16:creationId xmlns:a16="http://schemas.microsoft.com/office/drawing/2014/main" id="{00000000-0008-0000-0400-00002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9" name="AutoShape 3473" descr="feature_arrow">
          <a:extLst>
            <a:ext uri="{FF2B5EF4-FFF2-40B4-BE49-F238E27FC236}">
              <a16:creationId xmlns:a16="http://schemas.microsoft.com/office/drawing/2014/main" id="{00000000-0008-0000-0400-00002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0" name="AutoShape 3474" descr="feature_arrow">
          <a:extLst>
            <a:ext uri="{FF2B5EF4-FFF2-40B4-BE49-F238E27FC236}">
              <a16:creationId xmlns:a16="http://schemas.microsoft.com/office/drawing/2014/main" id="{00000000-0008-0000-0400-00002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1" name="AutoShape 3475" descr="feature_arrow">
          <a:extLst>
            <a:ext uri="{FF2B5EF4-FFF2-40B4-BE49-F238E27FC236}">
              <a16:creationId xmlns:a16="http://schemas.microsoft.com/office/drawing/2014/main" id="{00000000-0008-0000-0400-00002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2" name="AutoShape 3476" descr="feature_arrow">
          <a:extLst>
            <a:ext uri="{FF2B5EF4-FFF2-40B4-BE49-F238E27FC236}">
              <a16:creationId xmlns:a16="http://schemas.microsoft.com/office/drawing/2014/main" id="{00000000-0008-0000-0400-00002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3" name="AutoShape 3477" descr="feature_arrow">
          <a:extLst>
            <a:ext uri="{FF2B5EF4-FFF2-40B4-BE49-F238E27FC236}">
              <a16:creationId xmlns:a16="http://schemas.microsoft.com/office/drawing/2014/main" id="{00000000-0008-0000-0400-00002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4" name="AutoShape 3478" descr="feature_arrow">
          <a:extLst>
            <a:ext uri="{FF2B5EF4-FFF2-40B4-BE49-F238E27FC236}">
              <a16:creationId xmlns:a16="http://schemas.microsoft.com/office/drawing/2014/main" id="{00000000-0008-0000-0400-00002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5" name="AutoShape 3479" descr="feature_arrow">
          <a:extLst>
            <a:ext uri="{FF2B5EF4-FFF2-40B4-BE49-F238E27FC236}">
              <a16:creationId xmlns:a16="http://schemas.microsoft.com/office/drawing/2014/main" id="{00000000-0008-0000-0400-00002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6" name="AutoShape 3480" descr="feature_arrow">
          <a:extLst>
            <a:ext uri="{FF2B5EF4-FFF2-40B4-BE49-F238E27FC236}">
              <a16:creationId xmlns:a16="http://schemas.microsoft.com/office/drawing/2014/main" id="{00000000-0008-0000-0400-00002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7" name="AutoShape 3481" descr="feature_arrow">
          <a:extLst>
            <a:ext uri="{FF2B5EF4-FFF2-40B4-BE49-F238E27FC236}">
              <a16:creationId xmlns:a16="http://schemas.microsoft.com/office/drawing/2014/main" id="{00000000-0008-0000-0400-00002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8" name="AutoShape 3482" descr="feature_arrow">
          <a:extLst>
            <a:ext uri="{FF2B5EF4-FFF2-40B4-BE49-F238E27FC236}">
              <a16:creationId xmlns:a16="http://schemas.microsoft.com/office/drawing/2014/main" id="{00000000-0008-0000-0400-00002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9" name="AutoShape 3483" descr="feature_arrow">
          <a:extLst>
            <a:ext uri="{FF2B5EF4-FFF2-40B4-BE49-F238E27FC236}">
              <a16:creationId xmlns:a16="http://schemas.microsoft.com/office/drawing/2014/main" id="{00000000-0008-0000-0400-00002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0" name="AutoShape 3484" descr="feature_arrow">
          <a:extLst>
            <a:ext uri="{FF2B5EF4-FFF2-40B4-BE49-F238E27FC236}">
              <a16:creationId xmlns:a16="http://schemas.microsoft.com/office/drawing/2014/main" id="{00000000-0008-0000-0400-00002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1" name="AutoShape 3485" descr="feature_arrow">
          <a:extLst>
            <a:ext uri="{FF2B5EF4-FFF2-40B4-BE49-F238E27FC236}">
              <a16:creationId xmlns:a16="http://schemas.microsoft.com/office/drawing/2014/main" id="{00000000-0008-0000-0400-00002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2" name="AutoShape 3486" descr="feature_arrow">
          <a:extLst>
            <a:ext uri="{FF2B5EF4-FFF2-40B4-BE49-F238E27FC236}">
              <a16:creationId xmlns:a16="http://schemas.microsoft.com/office/drawing/2014/main" id="{00000000-0008-0000-0400-00002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3" name="AutoShape 3487" descr="feature_arrow">
          <a:extLst>
            <a:ext uri="{FF2B5EF4-FFF2-40B4-BE49-F238E27FC236}">
              <a16:creationId xmlns:a16="http://schemas.microsoft.com/office/drawing/2014/main" id="{00000000-0008-0000-0400-00002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4" name="AutoShape 3488" descr="feature_arrow">
          <a:extLst>
            <a:ext uri="{FF2B5EF4-FFF2-40B4-BE49-F238E27FC236}">
              <a16:creationId xmlns:a16="http://schemas.microsoft.com/office/drawing/2014/main" id="{00000000-0008-0000-0400-00003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5" name="AutoShape 3489" descr="feature_arrow">
          <a:extLst>
            <a:ext uri="{FF2B5EF4-FFF2-40B4-BE49-F238E27FC236}">
              <a16:creationId xmlns:a16="http://schemas.microsoft.com/office/drawing/2014/main" id="{00000000-0008-0000-0400-00003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6" name="AutoShape 3490" descr="feature_arrow">
          <a:extLst>
            <a:ext uri="{FF2B5EF4-FFF2-40B4-BE49-F238E27FC236}">
              <a16:creationId xmlns:a16="http://schemas.microsoft.com/office/drawing/2014/main" id="{00000000-0008-0000-0400-00003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7" name="AutoShape 3491" descr="feature_arrow">
          <a:extLst>
            <a:ext uri="{FF2B5EF4-FFF2-40B4-BE49-F238E27FC236}">
              <a16:creationId xmlns:a16="http://schemas.microsoft.com/office/drawing/2014/main" id="{00000000-0008-0000-0400-00003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8" name="AutoShape 3492" descr="feature_arrow">
          <a:extLst>
            <a:ext uri="{FF2B5EF4-FFF2-40B4-BE49-F238E27FC236}">
              <a16:creationId xmlns:a16="http://schemas.microsoft.com/office/drawing/2014/main" id="{00000000-0008-0000-0400-00003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9" name="AutoShape 3493" descr="feature_arrow">
          <a:extLst>
            <a:ext uri="{FF2B5EF4-FFF2-40B4-BE49-F238E27FC236}">
              <a16:creationId xmlns:a16="http://schemas.microsoft.com/office/drawing/2014/main" id="{00000000-0008-0000-0400-00003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0" name="AutoShape 3494" descr="feature_arrow">
          <a:extLst>
            <a:ext uri="{FF2B5EF4-FFF2-40B4-BE49-F238E27FC236}">
              <a16:creationId xmlns:a16="http://schemas.microsoft.com/office/drawing/2014/main" id="{00000000-0008-0000-0400-00003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1" name="AutoShape 3495" descr="feature_arrow">
          <a:extLst>
            <a:ext uri="{FF2B5EF4-FFF2-40B4-BE49-F238E27FC236}">
              <a16:creationId xmlns:a16="http://schemas.microsoft.com/office/drawing/2014/main" id="{00000000-0008-0000-0400-00003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2" name="AutoShape 3496" descr="feature_arrow">
          <a:extLst>
            <a:ext uri="{FF2B5EF4-FFF2-40B4-BE49-F238E27FC236}">
              <a16:creationId xmlns:a16="http://schemas.microsoft.com/office/drawing/2014/main" id="{00000000-0008-0000-0400-00003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3" name="AutoShape 3497" descr="feature_arrow">
          <a:extLst>
            <a:ext uri="{FF2B5EF4-FFF2-40B4-BE49-F238E27FC236}">
              <a16:creationId xmlns:a16="http://schemas.microsoft.com/office/drawing/2014/main" id="{00000000-0008-0000-0400-00003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4" name="AutoShape 3498" descr="feature_arrow">
          <a:extLst>
            <a:ext uri="{FF2B5EF4-FFF2-40B4-BE49-F238E27FC236}">
              <a16:creationId xmlns:a16="http://schemas.microsoft.com/office/drawing/2014/main" id="{00000000-0008-0000-0400-00003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5" name="AutoShape 3499" descr="feature_arrow">
          <a:extLst>
            <a:ext uri="{FF2B5EF4-FFF2-40B4-BE49-F238E27FC236}">
              <a16:creationId xmlns:a16="http://schemas.microsoft.com/office/drawing/2014/main" id="{00000000-0008-0000-0400-00003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6" name="AutoShape 3500" descr="feature_arrow">
          <a:extLst>
            <a:ext uri="{FF2B5EF4-FFF2-40B4-BE49-F238E27FC236}">
              <a16:creationId xmlns:a16="http://schemas.microsoft.com/office/drawing/2014/main" id="{00000000-0008-0000-0400-00003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7" name="AutoShape 3501" descr="feature_arrow">
          <a:extLst>
            <a:ext uri="{FF2B5EF4-FFF2-40B4-BE49-F238E27FC236}">
              <a16:creationId xmlns:a16="http://schemas.microsoft.com/office/drawing/2014/main" id="{00000000-0008-0000-0400-00003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8" name="AutoShape 3502" descr="feature_arrow">
          <a:extLst>
            <a:ext uri="{FF2B5EF4-FFF2-40B4-BE49-F238E27FC236}">
              <a16:creationId xmlns:a16="http://schemas.microsoft.com/office/drawing/2014/main" id="{00000000-0008-0000-0400-00003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9" name="AutoShape 3503" descr="feature_arrow">
          <a:extLst>
            <a:ext uri="{FF2B5EF4-FFF2-40B4-BE49-F238E27FC236}">
              <a16:creationId xmlns:a16="http://schemas.microsoft.com/office/drawing/2014/main" id="{00000000-0008-0000-0400-00003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0" name="AutoShape 3504" descr="feature_arrow">
          <a:extLst>
            <a:ext uri="{FF2B5EF4-FFF2-40B4-BE49-F238E27FC236}">
              <a16:creationId xmlns:a16="http://schemas.microsoft.com/office/drawing/2014/main" id="{00000000-0008-0000-0400-00004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1" name="AutoShape 3505" descr="feature_arrow">
          <a:extLst>
            <a:ext uri="{FF2B5EF4-FFF2-40B4-BE49-F238E27FC236}">
              <a16:creationId xmlns:a16="http://schemas.microsoft.com/office/drawing/2014/main" id="{00000000-0008-0000-0400-00004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2" name="AutoShape 3506" descr="feature_arrow">
          <a:extLst>
            <a:ext uri="{FF2B5EF4-FFF2-40B4-BE49-F238E27FC236}">
              <a16:creationId xmlns:a16="http://schemas.microsoft.com/office/drawing/2014/main" id="{00000000-0008-0000-0400-00004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3" name="AutoShape 3507" descr="feature_arrow">
          <a:extLst>
            <a:ext uri="{FF2B5EF4-FFF2-40B4-BE49-F238E27FC236}">
              <a16:creationId xmlns:a16="http://schemas.microsoft.com/office/drawing/2014/main" id="{00000000-0008-0000-0400-00004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4" name="AutoShape 3508" descr="feature_arrow">
          <a:extLst>
            <a:ext uri="{FF2B5EF4-FFF2-40B4-BE49-F238E27FC236}">
              <a16:creationId xmlns:a16="http://schemas.microsoft.com/office/drawing/2014/main" id="{00000000-0008-0000-0400-00004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5" name="AutoShape 3509" descr="feature_arrow">
          <a:extLst>
            <a:ext uri="{FF2B5EF4-FFF2-40B4-BE49-F238E27FC236}">
              <a16:creationId xmlns:a16="http://schemas.microsoft.com/office/drawing/2014/main" id="{00000000-0008-0000-0400-00004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6" name="AutoShape 3510" descr="feature_arrow">
          <a:extLst>
            <a:ext uri="{FF2B5EF4-FFF2-40B4-BE49-F238E27FC236}">
              <a16:creationId xmlns:a16="http://schemas.microsoft.com/office/drawing/2014/main" id="{00000000-0008-0000-0400-00004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7" name="AutoShape 3511" descr="feature_arrow">
          <a:extLst>
            <a:ext uri="{FF2B5EF4-FFF2-40B4-BE49-F238E27FC236}">
              <a16:creationId xmlns:a16="http://schemas.microsoft.com/office/drawing/2014/main" id="{00000000-0008-0000-0400-00004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8" name="AutoShape 3512" descr="feature_arrow">
          <a:extLst>
            <a:ext uri="{FF2B5EF4-FFF2-40B4-BE49-F238E27FC236}">
              <a16:creationId xmlns:a16="http://schemas.microsoft.com/office/drawing/2014/main" id="{00000000-0008-0000-0400-00004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9" name="AutoShape 3513" descr="feature_arrow">
          <a:extLst>
            <a:ext uri="{FF2B5EF4-FFF2-40B4-BE49-F238E27FC236}">
              <a16:creationId xmlns:a16="http://schemas.microsoft.com/office/drawing/2014/main" id="{00000000-0008-0000-0400-00004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0" name="AutoShape 3514" descr="feature_arrow">
          <a:extLst>
            <a:ext uri="{FF2B5EF4-FFF2-40B4-BE49-F238E27FC236}">
              <a16:creationId xmlns:a16="http://schemas.microsoft.com/office/drawing/2014/main" id="{00000000-0008-0000-0400-00004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1" name="AutoShape 3515" descr="feature_arrow">
          <a:extLst>
            <a:ext uri="{FF2B5EF4-FFF2-40B4-BE49-F238E27FC236}">
              <a16:creationId xmlns:a16="http://schemas.microsoft.com/office/drawing/2014/main" id="{00000000-0008-0000-0400-00004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2" name="AutoShape 3516" descr="feature_arrow">
          <a:extLst>
            <a:ext uri="{FF2B5EF4-FFF2-40B4-BE49-F238E27FC236}">
              <a16:creationId xmlns:a16="http://schemas.microsoft.com/office/drawing/2014/main" id="{00000000-0008-0000-0400-00004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3" name="AutoShape 3517" descr="feature_arrow">
          <a:extLst>
            <a:ext uri="{FF2B5EF4-FFF2-40B4-BE49-F238E27FC236}">
              <a16:creationId xmlns:a16="http://schemas.microsoft.com/office/drawing/2014/main" id="{00000000-0008-0000-0400-00004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4" name="AutoShape 3518" descr="feature_arrow">
          <a:extLst>
            <a:ext uri="{FF2B5EF4-FFF2-40B4-BE49-F238E27FC236}">
              <a16:creationId xmlns:a16="http://schemas.microsoft.com/office/drawing/2014/main" id="{00000000-0008-0000-0400-00004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5" name="AutoShape 3519" descr="feature_arrow">
          <a:extLst>
            <a:ext uri="{FF2B5EF4-FFF2-40B4-BE49-F238E27FC236}">
              <a16:creationId xmlns:a16="http://schemas.microsoft.com/office/drawing/2014/main" id="{00000000-0008-0000-0400-00004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6" name="AutoShape 3520" descr="feature_arrow">
          <a:extLst>
            <a:ext uri="{FF2B5EF4-FFF2-40B4-BE49-F238E27FC236}">
              <a16:creationId xmlns:a16="http://schemas.microsoft.com/office/drawing/2014/main" id="{00000000-0008-0000-0400-00005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7" name="AutoShape 3521" descr="feature_arrow">
          <a:extLst>
            <a:ext uri="{FF2B5EF4-FFF2-40B4-BE49-F238E27FC236}">
              <a16:creationId xmlns:a16="http://schemas.microsoft.com/office/drawing/2014/main" id="{00000000-0008-0000-0400-00005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84EC720-BE20-4951-B310-9FDB9CFEB71B}" name="Table1" displayName="Table1" ref="A2:F92" totalsRowCount="1" dataDxfId="93">
  <tableColumns count="6">
    <tableColumn id="1" xr3:uid="{2687DB73-CF56-491F-B5AA-925BF3A2F434}" name="ITEM" totalsRowLabel="Total" dataDxfId="92"/>
    <tableColumn id="2" xr3:uid="{85FBF99C-7F7D-463C-A786-291F88BEE5C4}" name="DESCRIPTION" dataDxfId="91"/>
    <tableColumn id="3" xr3:uid="{DF613DF3-16A3-456A-B43B-D8363A9B6792}" name="UNIT" dataDxfId="90"/>
    <tableColumn id="4" xr3:uid="{C00F17A3-98F1-4401-A0DB-1CDFEA9E6CF9}" name="QTY" dataDxfId="89"/>
    <tableColumn id="5" xr3:uid="{F23E93A1-D8E0-4473-8AB6-093ED66543ED}" name="UNIT PRICE" dataDxfId="88"/>
    <tableColumn id="6" xr3:uid="{4328E80E-A365-47ED-92BD-CADA8223FEA2}" name="TOTAL USD" totalsRowFunction="sum" dataDxfId="87" totalsRowDxfId="10"/>
  </tableColumns>
  <tableStyleInfo name="BOQ_Tab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D350E78C-2E56-4582-98E4-5781F52F988F}" name="Table314" displayName="Table314" ref="A2:F33" totalsRowCount="1" headerRowDxfId="18" dataDxfId="17">
  <autoFilter ref="A2:F32" xr:uid="{D350E78C-2E56-4582-98E4-5781F52F988F}"/>
  <tableColumns count="6">
    <tableColumn id="1" xr3:uid="{7748A1F7-CCC2-4469-9E02-F1AABED73E1E}" name="ITEM" totalsRowLabel="Total" dataDxfId="16"/>
    <tableColumn id="2" xr3:uid="{A275CA5E-8039-4CAC-B98D-3B2882FDA602}" name="DESCRIPTION" dataDxfId="15"/>
    <tableColumn id="3" xr3:uid="{4FEE8729-C3FF-4059-A9AD-5EBF39D149DC}" name="UNIT" dataDxfId="14"/>
    <tableColumn id="4" xr3:uid="{CAA93021-4635-4805-8371-1093DACAC832}" name="QTY" dataDxfId="13"/>
    <tableColumn id="5" xr3:uid="{96C2962F-78A0-4B64-9A65-7AE7F6FFFBB7}" name="UNIT PRICE" dataDxfId="12"/>
    <tableColumn id="6" xr3:uid="{6D089F66-0566-4DC1-AE32-5CB1D6B51E78}" name="TOTAL USD" totalsRowFunction="sum" dataDxfId="11" totalsRowDxfId="0"/>
  </tableColumns>
  <tableStyleInfo name="BOQ_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D061A4B-EC55-416B-B080-17D1E6CAE976}" name="Table335710" displayName="Table335710" ref="A2:F23" totalsRowCount="1" headerRowDxfId="86" dataDxfId="85" totalsRowDxfId="84">
  <autoFilter ref="A2:F22"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DB69846C-8D3F-4D1B-B9CB-6513A35D52E0}" name="ITEM" totalsRowLabel="Total" dataDxfId="83"/>
    <tableColumn id="2" xr3:uid="{BAF0E7BE-730D-44F3-BA60-3EABBC697DC3}" name="DESCRIPTION" dataDxfId="82"/>
    <tableColumn id="3" xr3:uid="{8F088DF8-C1E7-4FAD-8A1D-F3D06FD97E7A}" name="UNIT" dataDxfId="81"/>
    <tableColumn id="4" xr3:uid="{1BE01400-C7F8-412B-9284-925BFC3DBE91}" name="QTY" dataDxfId="80"/>
    <tableColumn id="5" xr3:uid="{68F3170C-762A-4CCA-8FEE-9FE3CDF6789D}" name="UNIT PRICE" dataDxfId="79"/>
    <tableColumn id="6" xr3:uid="{203D02E2-670A-4561-A7D1-82287656A06F}" name="TOTAL USD" totalsRowFunction="sum" dataDxfId="78" totalsRowDxfId="9">
      <calculatedColumnFormula>Table335710[[#This Row],[UNIT PRICE]]*Table335710[[#This Row],[QTY]]</calculatedColumnFormula>
    </tableColumn>
  </tableColumns>
  <tableStyleInfo name="BOQ_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8290A7E-A7AC-4689-96BA-51141E6187DE}" name="Table33571011" displayName="Table33571011" ref="A2:F21" totalsRowCount="1" headerRowDxfId="77" dataDxfId="76" totalsRowDxfId="75">
  <autoFilter ref="A2:F20"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9F94341C-9BD0-4F8A-8971-35F45E65CE69}" name="ITEM" totalsRowLabel="Total" dataDxfId="74"/>
    <tableColumn id="2" xr3:uid="{54698332-8ACE-42DD-ADF7-96D3BD469CFB}" name="DESCRIPTION" dataDxfId="73"/>
    <tableColumn id="3" xr3:uid="{039A975D-C46E-49C1-A922-8144AA661ED9}" name="UNIT" dataDxfId="72"/>
    <tableColumn id="4" xr3:uid="{98FA1C83-5523-4F9E-AC9A-27C1DF0EF2DF}" name="QTY" dataDxfId="71"/>
    <tableColumn id="5" xr3:uid="{E329FAF1-DE66-450C-8007-7DE0B0F0BC80}" name="UNIT PRICE" dataDxfId="70"/>
    <tableColumn id="6" xr3:uid="{4686CE5E-3017-47DC-850A-2B153F4AA7A6}" name="TOTAL USD" totalsRowFunction="sum" dataDxfId="69" totalsRowDxfId="8">
      <calculatedColumnFormula>Table33571011[[#This Row],[UNIT PRICE]]*Table33571011[[#This Row],[QTY]]</calculatedColumnFormula>
    </tableColumn>
  </tableColumns>
  <tableStyleInfo name="BOQ_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FB93D8B-0983-401A-8A2D-EDBD602CB67A}" name="Table335" displayName="Table335" ref="A2:F49" totalsRowCount="1" headerRowDxfId="68" dataDxfId="67" totalsRowDxfId="66">
  <autoFilter ref="A2:F48"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BB19838C-473A-4BFD-B493-A838D2F801C0}" name="ITEM" totalsRowLabel="Total" dataDxfId="65"/>
    <tableColumn id="2" xr3:uid="{0679886F-6272-4E5C-BA95-E8A68D90AEEC}" name="DESCRIPTION" dataDxfId="64"/>
    <tableColumn id="3" xr3:uid="{39F3F711-985A-4E93-8EDF-DFD8A2892B6E}" name="UNIT" dataDxfId="63"/>
    <tableColumn id="4" xr3:uid="{C9222B96-D9FA-43C8-8639-644E4C250CD6}" name="QTY" dataDxfId="62"/>
    <tableColumn id="5" xr3:uid="{9AE64728-76E1-48B7-BA41-9F085EC97808}" name="UNIT PRICE" dataDxfId="61"/>
    <tableColumn id="6" xr3:uid="{57EFD8C1-F291-4571-A874-78CFF29265C1}" name="TOTAL USD" totalsRowFunction="sum" dataDxfId="60" totalsRowDxfId="7"/>
  </tableColumns>
  <tableStyleInfo name="BOQ_Tabl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5A21AF8-8F5E-4D1E-A898-D83EA420C939}" name="Table5" displayName="Table5" ref="A2:F31" totalsRowCount="1" dataDxfId="59">
  <autoFilter ref="A2:F30" xr:uid="{D5A21AF8-8F5E-4D1E-A898-D83EA420C939}">
    <filterColumn colId="0" hiddenButton="1"/>
    <filterColumn colId="1" hiddenButton="1"/>
    <filterColumn colId="2" hiddenButton="1"/>
    <filterColumn colId="3" hiddenButton="1"/>
    <filterColumn colId="4" hiddenButton="1"/>
    <filterColumn colId="5" hiddenButton="1"/>
  </autoFilter>
  <tableColumns count="6">
    <tableColumn id="1" xr3:uid="{657886DE-6766-4A55-BC18-A7150F1DFA3E}" name="ITEM" totalsRowLabel="Total" dataDxfId="58"/>
    <tableColumn id="2" xr3:uid="{BF3E087E-7A13-4569-8258-BE1FA2BBF998}" name="DESCRIPTION" dataDxfId="57"/>
    <tableColumn id="3" xr3:uid="{4250D4F3-0004-423A-B104-42A8AB8DBEB0}" name="UNIT" dataDxfId="56"/>
    <tableColumn id="4" xr3:uid="{9930BAA9-E93A-4685-AEAB-07FDD78C30AC}" name="QTY" dataDxfId="55" totalsRowDxfId="6"/>
    <tableColumn id="5" xr3:uid="{8CF96010-A395-406F-8E80-76C3EE1DB18D}" name="UNIT PRICE" dataDxfId="54"/>
    <tableColumn id="6" xr3:uid="{C0100E8F-EBF0-4829-929A-87130D6C6740}" name="TOTAL USD" totalsRowFunction="sum" dataDxfId="53" totalsRowDxfId="5">
      <calculatedColumnFormula>Table5[[#This Row],[QTY]]*Table5[[#This Row],[UNIT PRICE]]</calculatedColumnFormula>
    </tableColumn>
  </tableColumns>
  <tableStyleInfo name="BOQ_Tabl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92863E2-78E9-4801-BEE0-1265EAD3C97A}" name="Table33" displayName="Table33" ref="A2:F64" totalsRowCount="1" headerRowDxfId="52" dataDxfId="51" totalsRowDxfId="50">
  <autoFilter ref="A2:F63"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C98050DD-F870-42DA-9E2F-D91853D82F75}" name="ITEM" totalsRowLabel="Total" dataDxfId="49"/>
    <tableColumn id="2" xr3:uid="{7473B107-810E-4067-99CA-64CEAE8821A8}" name="DESCRIPTION" dataDxfId="48"/>
    <tableColumn id="3" xr3:uid="{4F47EBD7-9638-4166-AF31-AFCA02C47859}" name="UNIT" dataDxfId="47"/>
    <tableColumn id="4" xr3:uid="{E255F54A-F197-4B0B-81DE-5C770F03D35C}" name="QTY" dataDxfId="46"/>
    <tableColumn id="5" xr3:uid="{A3E020B5-F8DB-4532-AC44-4490E24387D6}" name="UNIT PRICE" dataDxfId="45"/>
    <tableColumn id="6" xr3:uid="{ADB00EC5-0147-46D1-B099-C7BEF2E165C3}" name="TOTAL USD" totalsRowFunction="sum" dataDxfId="44" totalsRowDxfId="4"/>
  </tableColumns>
  <tableStyleInfo name="BOQ_Tabl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DC2D2-892C-4408-A4F7-2DF30EE7295D}" name="Table3357" displayName="Table3357" ref="A2:F15" totalsRowCount="1" headerRowDxfId="43" dataDxfId="42" totalsRowDxfId="41">
  <autoFilter ref="A2:F14"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6155EEF7-7C86-4932-A296-13A656F70514}" name="ITEM" totalsRowLabel="Total" dataDxfId="40"/>
    <tableColumn id="2" xr3:uid="{F83DD728-5918-4CB9-A7F5-C834E3414B69}" name="DESCRIPTION" dataDxfId="39"/>
    <tableColumn id="3" xr3:uid="{96095AAE-DE16-4815-95FD-E2A7023054D3}" name="UNIT" dataDxfId="38"/>
    <tableColumn id="4" xr3:uid="{6CD348F9-E53B-4A0B-99DA-7CB2B593E71E}" name="QTY" dataDxfId="37"/>
    <tableColumn id="5" xr3:uid="{12C1BF46-8B75-4D1E-BDD5-9F74C70C103A}" name="UNIT PRICE" dataDxfId="36"/>
    <tableColumn id="6" xr3:uid="{1856EBAE-302C-403D-8ECD-DAE039A8442B}" name="TOTAL USD" totalsRowFunction="sum" dataDxfId="35" totalsRowDxfId="3">
      <calculatedColumnFormula>Table3357[[#This Row],[UNIT PRICE]]*Table3357[[#This Row],[QTY]]</calculatedColumnFormula>
    </tableColumn>
  </tableColumns>
  <tableStyleInfo name="BOQ_Table"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DF488DA-90D3-43F7-ACF9-D69D588641C8}" name="Table3358" displayName="Table3358" ref="A2:F24" totalsRowCount="1" headerRowDxfId="34" dataDxfId="33" totalsRowDxfId="32">
  <autoFilter ref="A2:F23" xr:uid="{EDF488DA-90D3-43F7-ACF9-D69D588641C8}"/>
  <tableColumns count="6">
    <tableColumn id="1" xr3:uid="{ECF7930E-51D7-4E2B-AA3F-D1069FEBD6AB}" name="ITEM" totalsRowLabel="Total" dataDxfId="31"/>
    <tableColumn id="2" xr3:uid="{27552A1C-8E90-466E-AC98-1DF53FA8169E}" name="DESCRIPTION" dataDxfId="30"/>
    <tableColumn id="3" xr3:uid="{6BB55C23-927D-4587-AC00-D5BCA005156E}" name="UNIT" dataDxfId="29"/>
    <tableColumn id="4" xr3:uid="{254EB7ED-7292-42D0-BB01-88CF7F50A6BA}" name="QTY" dataDxfId="28"/>
    <tableColumn id="5" xr3:uid="{108DAD7C-5056-4408-98AB-F3CB505B00B4}" name="UNIT PRICE" dataDxfId="27"/>
    <tableColumn id="6" xr3:uid="{0FE2431E-6AC9-4383-9D93-5AAF70365B13}" name="TOTAL USD" totalsRowFunction="sum" dataDxfId="26" totalsRowDxfId="2"/>
  </tableColumns>
  <tableStyleInfo name="BOQ_Table"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0B60434-1A07-46A7-8864-5FE14D317FFC}" name="Table19" displayName="Table19" ref="A2:F33" totalsRowCount="1" dataDxfId="25">
  <tableColumns count="6">
    <tableColumn id="1" xr3:uid="{4BAE810E-BFFD-41BC-A445-D6C4F06009D4}" name="ITEM" totalsRowLabel="Total" dataDxfId="24"/>
    <tableColumn id="2" xr3:uid="{8C3A9CD7-48FA-4873-B384-9DE62C6EAF0F}" name="WORK DESCRIPTION" dataDxfId="23"/>
    <tableColumn id="3" xr3:uid="{42C2DFF8-79B5-4168-B4ED-72265394D66C}" name="UNIT" dataDxfId="22"/>
    <tableColumn id="4" xr3:uid="{7FA005F0-8866-46F4-8CF9-B8043180CDC9}" name="QTY" dataDxfId="21"/>
    <tableColumn id="5" xr3:uid="{8850728C-B5D8-4758-BEA8-85114908BAD5}" name="UNIT PRICE" dataDxfId="20"/>
    <tableColumn id="6" xr3:uid="{1D759120-5AA5-495A-A254-208EA7B0AC67}" name="TOTAL USD" totalsRowFunction="sum" dataDxfId="19" totalsRowDxfId="1"/>
  </tableColumns>
  <tableStyleInfo name="BOQ_Table"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6"/>
  <sheetViews>
    <sheetView showGridLines="0" tabSelected="1" topLeftCell="A12" zoomScale="90" zoomScaleNormal="90" zoomScaleSheetLayoutView="70" workbookViewId="0">
      <selection activeCell="B24" sqref="B24"/>
    </sheetView>
  </sheetViews>
  <sheetFormatPr defaultColWidth="9" defaultRowHeight="14.6" x14ac:dyDescent="0.4"/>
  <cols>
    <col min="1" max="1" width="7.53515625" style="8" customWidth="1"/>
    <col min="2" max="2" width="63.15234375" style="1" customWidth="1"/>
    <col min="3" max="3" width="20.921875" style="9" bestFit="1" customWidth="1"/>
    <col min="4" max="16384" width="9" style="1"/>
  </cols>
  <sheetData>
    <row r="1" spans="1:3" ht="91" customHeight="1" x14ac:dyDescent="0.4">
      <c r="A1" s="115" t="s">
        <v>65</v>
      </c>
      <c r="B1" s="116"/>
      <c r="C1" s="116"/>
    </row>
    <row r="2" spans="1:3" s="75" customFormat="1" ht="18.899999999999999" thickBot="1" x14ac:dyDescent="0.45">
      <c r="A2" s="74"/>
      <c r="B2" s="32"/>
      <c r="C2" s="32"/>
    </row>
    <row r="3" spans="1:3" ht="30" customHeight="1" x14ac:dyDescent="0.4">
      <c r="A3" s="117" t="s">
        <v>6</v>
      </c>
      <c r="B3" s="118"/>
      <c r="C3" s="119"/>
    </row>
    <row r="4" spans="1:3" ht="30" customHeight="1" thickBot="1" x14ac:dyDescent="0.45">
      <c r="A4" s="10" t="s">
        <v>0</v>
      </c>
      <c r="B4" s="11" t="s">
        <v>1</v>
      </c>
      <c r="C4" s="12" t="s">
        <v>24</v>
      </c>
    </row>
    <row r="5" spans="1:3" s="5" customFormat="1" ht="18.45" x14ac:dyDescent="0.4">
      <c r="A5" s="13"/>
      <c r="B5" s="14"/>
      <c r="C5" s="15"/>
    </row>
    <row r="6" spans="1:3" s="5" customFormat="1" ht="18.45" x14ac:dyDescent="0.4">
      <c r="A6" s="16"/>
      <c r="B6" s="17" t="s">
        <v>7</v>
      </c>
      <c r="C6" s="18">
        <f>Table1[[#Totals],[TOTAL USD]]</f>
        <v>0</v>
      </c>
    </row>
    <row r="7" spans="1:3" s="5" customFormat="1" ht="18.45" x14ac:dyDescent="0.4">
      <c r="A7" s="16"/>
      <c r="B7" s="19" t="s">
        <v>8</v>
      </c>
      <c r="C7" s="18"/>
    </row>
    <row r="8" spans="1:3" s="5" customFormat="1" ht="18.45" x14ac:dyDescent="0.4">
      <c r="A8" s="16"/>
      <c r="B8" s="19" t="s">
        <v>165</v>
      </c>
      <c r="C8" s="18">
        <f>Table335710[[#Totals],[TOTAL USD]]</f>
        <v>0</v>
      </c>
    </row>
    <row r="9" spans="1:3" s="5" customFormat="1" ht="18.45" x14ac:dyDescent="0.4">
      <c r="A9" s="16"/>
      <c r="B9" s="19"/>
      <c r="C9" s="18"/>
    </row>
    <row r="10" spans="1:3" s="5" customFormat="1" ht="18.45" x14ac:dyDescent="0.4">
      <c r="A10" s="16"/>
      <c r="B10" s="19" t="s">
        <v>181</v>
      </c>
      <c r="C10" s="18">
        <f>Table33571011[[#Totals],[TOTAL USD]]</f>
        <v>0</v>
      </c>
    </row>
    <row r="11" spans="1:3" s="5" customFormat="1" ht="18.45" x14ac:dyDescent="0.4">
      <c r="A11" s="16"/>
      <c r="B11" s="19"/>
      <c r="C11" s="18"/>
    </row>
    <row r="12" spans="1:3" s="5" customFormat="1" ht="18.45" x14ac:dyDescent="0.4">
      <c r="A12" s="16"/>
      <c r="B12" s="19" t="s">
        <v>166</v>
      </c>
      <c r="C12" s="18">
        <f>Table335[[#Totals],[TOTAL USD]]</f>
        <v>0</v>
      </c>
    </row>
    <row r="13" spans="1:3" s="5" customFormat="1" ht="18.45" x14ac:dyDescent="0.4">
      <c r="A13" s="16"/>
      <c r="B13" s="19"/>
      <c r="C13" s="18"/>
    </row>
    <row r="14" spans="1:3" s="5" customFormat="1" ht="18.45" x14ac:dyDescent="0.4">
      <c r="A14" s="16"/>
      <c r="B14" s="19" t="s">
        <v>167</v>
      </c>
      <c r="C14" s="18">
        <f>Table5[[#Totals],[TOTAL USD]]</f>
        <v>0</v>
      </c>
    </row>
    <row r="15" spans="1:3" ht="18.45" x14ac:dyDescent="0.4">
      <c r="A15" s="16"/>
      <c r="B15" s="20"/>
      <c r="C15" s="18"/>
    </row>
    <row r="16" spans="1:3" ht="18.45" x14ac:dyDescent="0.4">
      <c r="A16" s="16"/>
      <c r="B16" s="20" t="s">
        <v>168</v>
      </c>
      <c r="C16" s="18">
        <f>Table33[[#Totals],[TOTAL USD]]</f>
        <v>0</v>
      </c>
    </row>
    <row r="17" spans="1:3" ht="18.45" x14ac:dyDescent="0.4">
      <c r="A17" s="16"/>
      <c r="B17" s="20"/>
      <c r="C17" s="18"/>
    </row>
    <row r="18" spans="1:3" ht="18.45" x14ac:dyDescent="0.4">
      <c r="A18" s="16"/>
      <c r="B18" s="20" t="s">
        <v>169</v>
      </c>
      <c r="C18" s="18">
        <f>Table3357[[#Totals],[TOTAL USD]]</f>
        <v>0</v>
      </c>
    </row>
    <row r="19" spans="1:3" ht="18.45" x14ac:dyDescent="0.4">
      <c r="A19" s="16"/>
      <c r="B19" s="20"/>
      <c r="C19" s="18"/>
    </row>
    <row r="20" spans="1:3" ht="18.45" x14ac:dyDescent="0.4">
      <c r="A20" s="16"/>
      <c r="B20" s="20" t="s">
        <v>170</v>
      </c>
      <c r="C20" s="18">
        <f>Table3358[[#Totals],[TOTAL USD]]</f>
        <v>0</v>
      </c>
    </row>
    <row r="21" spans="1:3" ht="18.45" x14ac:dyDescent="0.4">
      <c r="A21" s="16"/>
      <c r="B21" s="20"/>
      <c r="C21" s="18"/>
    </row>
    <row r="22" spans="1:3" ht="18.45" x14ac:dyDescent="0.4">
      <c r="A22" s="16"/>
      <c r="B22" s="20" t="s">
        <v>172</v>
      </c>
      <c r="C22" s="18">
        <f>Table19[[#Totals],[TOTAL USD]]</f>
        <v>0</v>
      </c>
    </row>
    <row r="23" spans="1:3" ht="18.45" x14ac:dyDescent="0.4">
      <c r="A23" s="16"/>
      <c r="B23" s="20"/>
      <c r="C23" s="18"/>
    </row>
    <row r="24" spans="1:3" ht="18.45" x14ac:dyDescent="0.4">
      <c r="A24" s="16"/>
      <c r="B24" s="20" t="s">
        <v>271</v>
      </c>
      <c r="C24" s="18">
        <f>Table314[[#Totals],[TOTAL USD]]</f>
        <v>0</v>
      </c>
    </row>
    <row r="25" spans="1:3" ht="18.899999999999999" thickBot="1" x14ac:dyDescent="0.45">
      <c r="A25" s="16"/>
      <c r="B25" s="20"/>
      <c r="C25" s="18"/>
    </row>
    <row r="26" spans="1:3" s="7" customFormat="1" ht="30" customHeight="1" thickBot="1" x14ac:dyDescent="0.45">
      <c r="A26" s="21"/>
      <c r="B26" s="76" t="s">
        <v>51</v>
      </c>
      <c r="C26" s="114">
        <f>SUM(C5:C25)</f>
        <v>0</v>
      </c>
    </row>
  </sheetData>
  <mergeCells count="2">
    <mergeCell ref="A1:C1"/>
    <mergeCell ref="A3:C3"/>
  </mergeCells>
  <printOptions horizontalCentered="1"/>
  <pageMargins left="0.23622047244094491" right="0.23622047244094491" top="0.74803149606299213" bottom="0.74803149606299213" header="0.31496062992125984" footer="0.31496062992125984"/>
  <pageSetup paperSize="9" orientation="portrait" r:id="rId1"/>
  <headerFooter>
    <oddFooter>&amp;R&amp;P/&amp;N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1817D-9B00-4AA4-AFD9-4BED7DA54540}">
  <sheetPr>
    <tabColor theme="0" tint="-0.14999847407452621"/>
    <pageSetUpPr fitToPage="1"/>
  </sheetPr>
  <dimension ref="A1:F34"/>
  <sheetViews>
    <sheetView showGridLines="0" view="pageBreakPreview" zoomScale="115" zoomScaleNormal="90" zoomScaleSheetLayoutView="115" workbookViewId="0">
      <pane ySplit="2" topLeftCell="A32" activePane="bottomLeft" state="frozen"/>
      <selection activeCell="B24" sqref="B24"/>
      <selection pane="bottomLeft" activeCell="E3" sqref="E3:E32"/>
    </sheetView>
  </sheetViews>
  <sheetFormatPr defaultColWidth="9" defaultRowHeight="14.6" x14ac:dyDescent="0.4"/>
  <cols>
    <col min="1" max="1" width="7.15234375" style="2" customWidth="1"/>
    <col min="2" max="2" width="50.53515625" style="28" customWidth="1"/>
    <col min="3" max="3" width="5.53515625" style="2" customWidth="1"/>
    <col min="4" max="4" width="8.53515625" style="2" customWidth="1"/>
    <col min="5" max="6" width="13.4609375" style="24" customWidth="1"/>
    <col min="7" max="16384" width="9" style="1"/>
  </cols>
  <sheetData>
    <row r="1" spans="1:6" ht="25" customHeight="1" x14ac:dyDescent="0.4">
      <c r="A1" s="120" t="s">
        <v>171</v>
      </c>
      <c r="B1" s="120"/>
      <c r="C1" s="120"/>
      <c r="D1" s="120"/>
      <c r="E1" s="120"/>
      <c r="F1" s="120"/>
    </row>
    <row r="2" spans="1:6" s="35" customFormat="1" ht="25" customHeight="1" x14ac:dyDescent="0.4">
      <c r="A2" s="2" t="s">
        <v>0</v>
      </c>
      <c r="B2" s="25" t="s">
        <v>155</v>
      </c>
      <c r="C2" s="26" t="s">
        <v>3</v>
      </c>
      <c r="D2" s="2" t="s">
        <v>2</v>
      </c>
      <c r="E2" s="27" t="s">
        <v>25</v>
      </c>
      <c r="F2" s="27" t="s">
        <v>59</v>
      </c>
    </row>
    <row r="3" spans="1:6" s="35" customFormat="1" ht="25" customHeight="1" x14ac:dyDescent="0.4">
      <c r="A3" s="41"/>
      <c r="B3" s="90" t="s">
        <v>156</v>
      </c>
      <c r="C3" s="89"/>
      <c r="D3" s="41"/>
      <c r="E3" s="65"/>
      <c r="F3" s="65"/>
    </row>
    <row r="4" spans="1:6" s="35" customFormat="1" ht="25" customHeight="1" x14ac:dyDescent="0.4">
      <c r="A4" s="41"/>
      <c r="B4" s="55" t="s">
        <v>157</v>
      </c>
      <c r="C4" s="89"/>
      <c r="D4" s="41"/>
      <c r="E4" s="65"/>
      <c r="F4" s="65"/>
    </row>
    <row r="5" spans="1:6" ht="43.75" x14ac:dyDescent="0.4">
      <c r="A5" s="86">
        <v>1</v>
      </c>
      <c r="B5" s="94" t="s">
        <v>215</v>
      </c>
      <c r="C5" s="41" t="s">
        <v>109</v>
      </c>
      <c r="D5" s="64">
        <v>1</v>
      </c>
      <c r="E5" s="65"/>
      <c r="F5" s="65">
        <f>Table19[[#This Row],[UNIT PRICE]]*Table19[[#This Row],[QTY]]</f>
        <v>0</v>
      </c>
    </row>
    <row r="6" spans="1:6" x14ac:dyDescent="0.4">
      <c r="A6" s="86"/>
      <c r="B6" s="94"/>
      <c r="C6" s="41"/>
      <c r="D6" s="64"/>
      <c r="E6" s="65"/>
      <c r="F6" s="65"/>
    </row>
    <row r="7" spans="1:6" ht="21.75" customHeight="1" x14ac:dyDescent="0.4">
      <c r="A7" s="60"/>
      <c r="B7" s="55" t="s">
        <v>158</v>
      </c>
      <c r="C7" s="41"/>
      <c r="D7" s="64"/>
      <c r="E7" s="65"/>
      <c r="F7" s="65"/>
    </row>
    <row r="8" spans="1:6" ht="30" customHeight="1" x14ac:dyDescent="0.4">
      <c r="A8" s="86">
        <v>2</v>
      </c>
      <c r="B8" s="40" t="s">
        <v>224</v>
      </c>
      <c r="C8" s="41" t="s">
        <v>19</v>
      </c>
      <c r="D8" s="64">
        <v>500</v>
      </c>
      <c r="E8" s="65"/>
      <c r="F8" s="65">
        <f>Table19[[#This Row],[UNIT PRICE]]*Table19[[#This Row],[QTY]]</f>
        <v>0</v>
      </c>
    </row>
    <row r="9" spans="1:6" ht="24" customHeight="1" x14ac:dyDescent="0.4">
      <c r="A9" s="60"/>
      <c r="B9" s="55" t="s">
        <v>154</v>
      </c>
      <c r="C9" s="41"/>
      <c r="D9" s="64"/>
      <c r="E9" s="65"/>
      <c r="F9" s="65"/>
    </row>
    <row r="10" spans="1:6" ht="18.75" customHeight="1" x14ac:dyDescent="0.4">
      <c r="A10" s="86">
        <v>3</v>
      </c>
      <c r="B10" s="40" t="s">
        <v>223</v>
      </c>
      <c r="C10" s="66" t="s">
        <v>19</v>
      </c>
      <c r="D10" s="63">
        <f>ROUNDUP(((88-20*0.2+3.6)*2.3)*1.05,0)</f>
        <v>212</v>
      </c>
      <c r="E10" s="67"/>
      <c r="F10" s="65">
        <f>Table19[[#This Row],[UNIT PRICE]]*Table19[[#This Row],[QTY]]</f>
        <v>0</v>
      </c>
    </row>
    <row r="11" spans="1:6" ht="18.75" customHeight="1" x14ac:dyDescent="0.4">
      <c r="A11" s="60">
        <v>4</v>
      </c>
      <c r="B11" s="40" t="s">
        <v>160</v>
      </c>
      <c r="C11" s="66" t="s">
        <v>159</v>
      </c>
      <c r="D11" s="63">
        <f>ROUNDUP(26*1.05,0)</f>
        <v>28</v>
      </c>
      <c r="E11" s="67"/>
      <c r="F11" s="65">
        <f>Table19[[#This Row],[UNIT PRICE]]*Table19[[#This Row],[QTY]]</f>
        <v>0</v>
      </c>
    </row>
    <row r="12" spans="1:6" ht="18.75" customHeight="1" x14ac:dyDescent="0.4">
      <c r="A12" s="60">
        <v>5</v>
      </c>
      <c r="B12" s="40" t="s">
        <v>162</v>
      </c>
      <c r="C12" s="66" t="s">
        <v>159</v>
      </c>
      <c r="D12" s="63">
        <f>ROUNDUP(26*1.02,0)</f>
        <v>27</v>
      </c>
      <c r="E12" s="67"/>
      <c r="F12" s="65">
        <f>Table19[[#This Row],[UNIT PRICE]]*Table19[[#This Row],[QTY]]</f>
        <v>0</v>
      </c>
    </row>
    <row r="13" spans="1:6" ht="18.75" customHeight="1" x14ac:dyDescent="0.4">
      <c r="A13" s="60">
        <v>6</v>
      </c>
      <c r="B13" s="40" t="s">
        <v>232</v>
      </c>
      <c r="C13" s="66" t="s">
        <v>28</v>
      </c>
      <c r="D13" s="63">
        <f>ROUND(((88+3.6-20*0.4))*1.05,0)</f>
        <v>88</v>
      </c>
      <c r="E13" s="67"/>
      <c r="F13" s="65">
        <f>Table19[[#This Row],[UNIT PRICE]]*Table19[[#This Row],[QTY]]</f>
        <v>0</v>
      </c>
    </row>
    <row r="14" spans="1:6" ht="18.75" customHeight="1" x14ac:dyDescent="0.4">
      <c r="A14" s="60">
        <v>7</v>
      </c>
      <c r="B14" s="91" t="s">
        <v>163</v>
      </c>
      <c r="C14" s="66" t="s">
        <v>161</v>
      </c>
      <c r="D14" s="63">
        <v>20</v>
      </c>
      <c r="E14" s="67"/>
      <c r="F14" s="65">
        <f>Table19[[#This Row],[UNIT PRICE]]*Table19[[#This Row],[QTY]]</f>
        <v>0</v>
      </c>
    </row>
    <row r="15" spans="1:6" ht="18.75" customHeight="1" x14ac:dyDescent="0.4">
      <c r="A15" s="60">
        <v>8</v>
      </c>
      <c r="B15" s="40" t="s">
        <v>225</v>
      </c>
      <c r="C15" s="66" t="s">
        <v>5</v>
      </c>
      <c r="D15" s="63">
        <f>ROUNDUP((88+3.6)*1.05,0)</f>
        <v>97</v>
      </c>
      <c r="E15" s="67"/>
      <c r="F15" s="65">
        <f>Table19[[#This Row],[UNIT PRICE]]*Table19[[#This Row],[QTY]]</f>
        <v>0</v>
      </c>
    </row>
    <row r="16" spans="1:6" x14ac:dyDescent="0.4">
      <c r="A16" s="60"/>
      <c r="B16" s="40"/>
      <c r="C16" s="66"/>
      <c r="D16" s="63"/>
      <c r="E16" s="67"/>
      <c r="F16" s="65">
        <f>Table19[[#This Row],[UNIT PRICE]]*Table19[[#This Row],[QTY]]</f>
        <v>0</v>
      </c>
    </row>
    <row r="17" spans="1:6" x14ac:dyDescent="0.4">
      <c r="A17" s="60"/>
      <c r="B17" s="55" t="s">
        <v>214</v>
      </c>
      <c r="C17" s="66"/>
      <c r="D17" s="63"/>
      <c r="E17" s="67"/>
      <c r="F17" s="65"/>
    </row>
    <row r="18" spans="1:6" ht="43.75" x14ac:dyDescent="0.4">
      <c r="A18" s="108">
        <v>9</v>
      </c>
      <c r="B18" s="109" t="s">
        <v>213</v>
      </c>
      <c r="C18" s="110" t="s">
        <v>159</v>
      </c>
      <c r="D18" s="111">
        <v>1</v>
      </c>
      <c r="E18" s="112"/>
      <c r="F18" s="113">
        <f>Table19[[#This Row],[UNIT PRICE]]*Table19[[#This Row],[QTY]]</f>
        <v>0</v>
      </c>
    </row>
    <row r="19" spans="1:6" x14ac:dyDescent="0.4">
      <c r="A19" s="60"/>
      <c r="B19" s="40"/>
      <c r="C19" s="66"/>
      <c r="D19" s="63"/>
      <c r="E19" s="67"/>
      <c r="F19" s="65" t="str">
        <f>IF(C19&lt;&gt;0,C19*E19,"")</f>
        <v/>
      </c>
    </row>
    <row r="20" spans="1:6" x14ac:dyDescent="0.4">
      <c r="A20" s="60"/>
      <c r="B20" s="55" t="s">
        <v>239</v>
      </c>
      <c r="C20" s="66"/>
      <c r="D20" s="63"/>
      <c r="E20" s="67"/>
      <c r="F20" s="65"/>
    </row>
    <row r="21" spans="1:6" ht="43.75" x14ac:dyDescent="0.4">
      <c r="A21" s="41">
        <v>10</v>
      </c>
      <c r="B21" s="40" t="s">
        <v>234</v>
      </c>
      <c r="C21" s="66" t="s">
        <v>159</v>
      </c>
      <c r="D21" s="63">
        <v>2</v>
      </c>
      <c r="E21" s="67"/>
      <c r="F21" s="65">
        <f>Table19[[#This Row],[UNIT PRICE]]*Table19[[#This Row],[QTY]]</f>
        <v>0</v>
      </c>
    </row>
    <row r="22" spans="1:6" ht="29.15" x14ac:dyDescent="0.4">
      <c r="A22" s="41">
        <v>11</v>
      </c>
      <c r="B22" s="40" t="s">
        <v>233</v>
      </c>
      <c r="C22" s="66" t="s">
        <v>159</v>
      </c>
      <c r="D22" s="63">
        <v>1</v>
      </c>
      <c r="E22" s="67"/>
      <c r="F22" s="65">
        <f>Table19[[#This Row],[UNIT PRICE]]*Table19[[#This Row],[QTY]]</f>
        <v>0</v>
      </c>
    </row>
    <row r="23" spans="1:6" x14ac:dyDescent="0.4">
      <c r="A23" s="41"/>
      <c r="B23" s="40"/>
      <c r="C23" s="66"/>
      <c r="D23" s="63"/>
      <c r="E23" s="67"/>
      <c r="F23" s="65"/>
    </row>
    <row r="24" spans="1:6" x14ac:dyDescent="0.4">
      <c r="A24" s="41"/>
      <c r="B24" s="55" t="s">
        <v>240</v>
      </c>
      <c r="C24" s="66"/>
      <c r="D24" s="63"/>
      <c r="E24" s="67"/>
      <c r="F24" s="65"/>
    </row>
    <row r="25" spans="1:6" ht="29.15" x14ac:dyDescent="0.4">
      <c r="A25" s="41">
        <v>12</v>
      </c>
      <c r="B25" s="40" t="s">
        <v>199</v>
      </c>
      <c r="C25" s="66" t="s">
        <v>159</v>
      </c>
      <c r="D25" s="63">
        <v>1</v>
      </c>
      <c r="E25" s="67"/>
      <c r="F25" s="65">
        <f>Table19[[#This Row],[UNIT PRICE]]*Table19[[#This Row],[QTY]]</f>
        <v>0</v>
      </c>
    </row>
    <row r="26" spans="1:6" ht="43.75" x14ac:dyDescent="0.4">
      <c r="A26" s="41">
        <v>13</v>
      </c>
      <c r="B26" s="40" t="s">
        <v>236</v>
      </c>
      <c r="C26" s="66" t="s">
        <v>235</v>
      </c>
      <c r="D26" s="66">
        <f>40</f>
        <v>40</v>
      </c>
      <c r="E26" s="67"/>
      <c r="F26" s="65">
        <f>Table19[[#This Row],[UNIT PRICE]]*Table19[[#This Row],[QTY]]</f>
        <v>0</v>
      </c>
    </row>
    <row r="27" spans="1:6" ht="43.75" x14ac:dyDescent="0.4">
      <c r="A27" s="41">
        <v>14</v>
      </c>
      <c r="B27" s="40" t="s">
        <v>237</v>
      </c>
      <c r="C27" s="66" t="s">
        <v>159</v>
      </c>
      <c r="D27" s="66">
        <v>9</v>
      </c>
      <c r="E27" s="67"/>
      <c r="F27" s="65">
        <f>Table19[[#This Row],[UNIT PRICE]]*Table19[[#This Row],[QTY]]</f>
        <v>0</v>
      </c>
    </row>
    <row r="28" spans="1:6" x14ac:dyDescent="0.4">
      <c r="A28" s="41">
        <v>15</v>
      </c>
      <c r="B28" s="40" t="s">
        <v>230</v>
      </c>
      <c r="C28" s="66" t="s">
        <v>159</v>
      </c>
      <c r="D28" s="66">
        <v>1</v>
      </c>
      <c r="E28" s="67"/>
      <c r="F28" s="65">
        <f>Table19[[#This Row],[UNIT PRICE]]*Table19[[#This Row],[QTY]]</f>
        <v>0</v>
      </c>
    </row>
    <row r="29" spans="1:6" ht="29.15" x14ac:dyDescent="0.4">
      <c r="A29" s="41">
        <v>16</v>
      </c>
      <c r="B29" s="40" t="s">
        <v>231</v>
      </c>
      <c r="C29" s="66" t="s">
        <v>28</v>
      </c>
      <c r="D29" s="66">
        <v>20</v>
      </c>
      <c r="E29" s="67"/>
      <c r="F29" s="65">
        <f>Table19[[#This Row],[UNIT PRICE]]*Table19[[#This Row],[QTY]]</f>
        <v>0</v>
      </c>
    </row>
    <row r="30" spans="1:6" ht="204" x14ac:dyDescent="0.4">
      <c r="A30" s="41">
        <v>17</v>
      </c>
      <c r="B30" s="78" t="s">
        <v>257</v>
      </c>
      <c r="C30" s="101" t="s">
        <v>28</v>
      </c>
      <c r="D30" s="97">
        <v>100</v>
      </c>
      <c r="E30" s="96"/>
      <c r="F30" s="99">
        <f>Table19[[#This Row],[UNIT PRICE]]*Table19[[#This Row],[QTY]]</f>
        <v>0</v>
      </c>
    </row>
    <row r="31" spans="1:6" ht="189.45" x14ac:dyDescent="0.4">
      <c r="A31" s="41">
        <v>18</v>
      </c>
      <c r="B31" s="40" t="s">
        <v>256</v>
      </c>
      <c r="C31" s="66" t="s">
        <v>159</v>
      </c>
      <c r="D31" s="66">
        <v>4</v>
      </c>
      <c r="E31" s="67"/>
      <c r="F31" s="65">
        <f>Table19[[#This Row],[UNIT PRICE]]*Table19[[#This Row],[QTY]]</f>
        <v>0</v>
      </c>
    </row>
    <row r="32" spans="1:6" x14ac:dyDescent="0.4">
      <c r="A32" s="41"/>
      <c r="B32" s="78"/>
      <c r="C32" s="66"/>
      <c r="D32" s="66"/>
      <c r="E32" s="67"/>
      <c r="F32" s="65"/>
    </row>
    <row r="33" spans="1:6" x14ac:dyDescent="0.4">
      <c r="A33" t="s">
        <v>60</v>
      </c>
      <c r="B33"/>
      <c r="C33"/>
      <c r="D33"/>
      <c r="E33"/>
      <c r="F33" s="31">
        <f>SUBTOTAL(109,Table19[TOTAL USD])</f>
        <v>0</v>
      </c>
    </row>
    <row r="34" spans="1:6" x14ac:dyDescent="0.4">
      <c r="A34" s="1"/>
      <c r="B34" s="22"/>
      <c r="E34" s="23"/>
      <c r="F34" s="23"/>
    </row>
  </sheetData>
  <mergeCells count="1">
    <mergeCell ref="A1:F1"/>
  </mergeCells>
  <phoneticPr fontId="17" type="noConversion"/>
  <printOptions horizontalCentered="1"/>
  <pageMargins left="0.25" right="0.25" top="0.75" bottom="0.75" header="0.3" footer="0.3"/>
  <pageSetup paperSize="9" fitToHeight="0" orientation="portrait" r:id="rId1"/>
  <headerFooter>
    <oddFooter>&amp;R&amp;P/&amp;N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14999847407452621"/>
    <pageSetUpPr fitToPage="1"/>
  </sheetPr>
  <dimension ref="A1:F33"/>
  <sheetViews>
    <sheetView showGridLines="0" view="pageBreakPreview" topLeftCell="A27" zoomScale="90" zoomScaleNormal="100" zoomScaleSheetLayoutView="90" workbookViewId="0">
      <pane xSplit="3" topLeftCell="D1" activePane="topRight" state="frozen"/>
      <selection activeCell="B58" sqref="B58"/>
      <selection pane="topRight" activeCell="E3" sqref="E3:E32"/>
    </sheetView>
  </sheetViews>
  <sheetFormatPr defaultColWidth="9" defaultRowHeight="14.6" x14ac:dyDescent="0.4"/>
  <cols>
    <col min="1" max="1" width="7.15234375" style="4" customWidth="1"/>
    <col min="2" max="2" width="50.53515625" style="33" customWidth="1"/>
    <col min="3" max="3" width="8.53515625" style="34" customWidth="1"/>
    <col min="4" max="4" width="8.53515625" style="4" customWidth="1"/>
    <col min="5" max="5" width="13.53515625" style="6" customWidth="1"/>
    <col min="6" max="6" width="13.23046875" style="6" customWidth="1"/>
    <col min="7" max="16384" width="9" style="3"/>
  </cols>
  <sheetData>
    <row r="1" spans="1:6" ht="25" customHeight="1" x14ac:dyDescent="0.4">
      <c r="A1" s="121" t="s">
        <v>31</v>
      </c>
      <c r="B1" s="121"/>
      <c r="C1" s="121"/>
      <c r="D1" s="121"/>
      <c r="E1" s="121"/>
      <c r="F1" s="121"/>
    </row>
    <row r="2" spans="1:6" s="4" customFormat="1" ht="25" customHeight="1" x14ac:dyDescent="0.4">
      <c r="A2" s="36" t="s">
        <v>0</v>
      </c>
      <c r="B2" s="37" t="s">
        <v>1</v>
      </c>
      <c r="C2" s="36" t="s">
        <v>3</v>
      </c>
      <c r="D2" s="38" t="s">
        <v>2</v>
      </c>
      <c r="E2" s="39" t="s">
        <v>25</v>
      </c>
      <c r="F2" s="39" t="s">
        <v>59</v>
      </c>
    </row>
    <row r="3" spans="1:6" s="4" customFormat="1" x14ac:dyDescent="0.4">
      <c r="A3" s="102"/>
      <c r="B3" s="55" t="s">
        <v>272</v>
      </c>
      <c r="C3" s="102"/>
      <c r="D3" s="102"/>
      <c r="E3" s="103"/>
      <c r="F3" s="103"/>
    </row>
    <row r="4" spans="1:6" s="4" customFormat="1" x14ac:dyDescent="0.4">
      <c r="A4" s="102"/>
      <c r="B4" s="55"/>
      <c r="C4" s="102"/>
      <c r="D4" s="102"/>
      <c r="E4" s="103"/>
      <c r="F4" s="103"/>
    </row>
    <row r="5" spans="1:6" s="4" customFormat="1" x14ac:dyDescent="0.4">
      <c r="A5" s="102"/>
      <c r="B5" s="55" t="s">
        <v>273</v>
      </c>
      <c r="C5" s="102"/>
      <c r="D5" s="102"/>
      <c r="E5" s="103"/>
      <c r="F5" s="103"/>
    </row>
    <row r="6" spans="1:6" s="4" customFormat="1" ht="320.5" customHeight="1" x14ac:dyDescent="0.4">
      <c r="A6" s="102"/>
      <c r="B6" s="104" t="s">
        <v>279</v>
      </c>
      <c r="C6" s="105" t="s">
        <v>4</v>
      </c>
      <c r="D6" s="105">
        <v>1</v>
      </c>
      <c r="E6" s="96"/>
      <c r="F6" s="62">
        <f>Table314[[#This Row],[UNIT PRICE]]*Table314[[#This Row],[QTY]]</f>
        <v>0</v>
      </c>
    </row>
    <row r="7" spans="1:6" s="4" customFormat="1" ht="29.15" x14ac:dyDescent="0.4">
      <c r="A7" s="102"/>
      <c r="B7" s="104" t="s">
        <v>275</v>
      </c>
      <c r="C7" s="105"/>
      <c r="D7" s="105"/>
      <c r="E7" s="96"/>
      <c r="F7" s="62"/>
    </row>
    <row r="8" spans="1:6" s="4" customFormat="1" x14ac:dyDescent="0.4">
      <c r="A8" s="102"/>
      <c r="B8" s="55" t="s">
        <v>241</v>
      </c>
      <c r="C8" s="102"/>
      <c r="D8" s="102"/>
      <c r="E8" s="103"/>
      <c r="F8" s="103"/>
    </row>
    <row r="9" spans="1:6" s="4" customFormat="1" ht="43.75" x14ac:dyDescent="0.4">
      <c r="A9" s="102"/>
      <c r="B9" s="40" t="s">
        <v>274</v>
      </c>
      <c r="C9" s="105" t="s">
        <v>258</v>
      </c>
      <c r="D9" s="105">
        <f>21*9*0.25</f>
        <v>47.25</v>
      </c>
      <c r="E9" s="96"/>
      <c r="F9" s="62">
        <f>Table314[[#This Row],[UNIT PRICE]]*Table314[[#This Row],[QTY]]</f>
        <v>0</v>
      </c>
    </row>
    <row r="10" spans="1:6" x14ac:dyDescent="0.4">
      <c r="A10" s="77"/>
      <c r="B10" s="106" t="s">
        <v>259</v>
      </c>
      <c r="C10" s="63"/>
      <c r="D10" s="64"/>
      <c r="E10" s="65"/>
      <c r="F10" s="62"/>
    </row>
    <row r="11" spans="1:6" s="1" customFormat="1" ht="29.15" x14ac:dyDescent="0.4">
      <c r="A11" s="60"/>
      <c r="B11" s="94" t="s">
        <v>260</v>
      </c>
      <c r="C11" s="41" t="s">
        <v>27</v>
      </c>
      <c r="D11" s="63">
        <v>2</v>
      </c>
      <c r="E11" s="67"/>
      <c r="F11" s="62">
        <f>Table314[[#This Row],[UNIT PRICE]]*Table314[[#This Row],[QTY]]</f>
        <v>0</v>
      </c>
    </row>
    <row r="12" spans="1:6" s="1" customFormat="1" x14ac:dyDescent="0.4">
      <c r="A12" s="60"/>
      <c r="B12" s="107" t="s">
        <v>261</v>
      </c>
      <c r="C12" s="41"/>
      <c r="D12" s="63"/>
      <c r="E12" s="67"/>
      <c r="F12" s="62"/>
    </row>
    <row r="13" spans="1:6" s="1" customFormat="1" ht="29.15" x14ac:dyDescent="0.4">
      <c r="A13" s="60"/>
      <c r="B13" s="40" t="s">
        <v>262</v>
      </c>
      <c r="C13" s="41" t="s">
        <v>27</v>
      </c>
      <c r="D13" s="63">
        <v>1</v>
      </c>
      <c r="E13" s="67"/>
      <c r="F13" s="62">
        <f>Table314[[#This Row],[UNIT PRICE]]*Table314[[#This Row],[QTY]]</f>
        <v>0</v>
      </c>
    </row>
    <row r="14" spans="1:6" s="4" customFormat="1" x14ac:dyDescent="0.4">
      <c r="A14" s="105"/>
      <c r="B14" s="106" t="s">
        <v>242</v>
      </c>
      <c r="C14" s="105"/>
      <c r="D14" s="105"/>
      <c r="E14" s="96"/>
      <c r="F14" s="96"/>
    </row>
    <row r="15" spans="1:6" s="4" customFormat="1" ht="29.15" x14ac:dyDescent="0.4">
      <c r="A15" s="105"/>
      <c r="B15" s="78" t="s">
        <v>243</v>
      </c>
      <c r="C15" s="105" t="s">
        <v>4</v>
      </c>
      <c r="D15" s="105">
        <v>6</v>
      </c>
      <c r="E15" s="96"/>
      <c r="F15" s="100">
        <f>Table314[[#This Row],[UNIT PRICE]]*Table314[[#This Row],[QTY]]</f>
        <v>0</v>
      </c>
    </row>
    <row r="16" spans="1:6" s="4" customFormat="1" x14ac:dyDescent="0.4">
      <c r="A16" s="105"/>
      <c r="B16" s="78" t="s">
        <v>244</v>
      </c>
      <c r="C16" s="105" t="s">
        <v>4</v>
      </c>
      <c r="D16" s="105">
        <v>2</v>
      </c>
      <c r="E16" s="96"/>
      <c r="F16" s="100">
        <f>Table314[[#This Row],[UNIT PRICE]]*Table314[[#This Row],[QTY]]</f>
        <v>0</v>
      </c>
    </row>
    <row r="17" spans="1:6" s="4" customFormat="1" x14ac:dyDescent="0.4">
      <c r="A17" s="102"/>
      <c r="B17" s="106" t="s">
        <v>263</v>
      </c>
      <c r="C17" s="105"/>
      <c r="D17" s="105"/>
      <c r="E17" s="96"/>
      <c r="F17" s="96"/>
    </row>
    <row r="18" spans="1:6" ht="58.3" x14ac:dyDescent="0.4">
      <c r="A18" s="77"/>
      <c r="B18" s="78" t="s">
        <v>276</v>
      </c>
      <c r="C18" s="97" t="s">
        <v>235</v>
      </c>
      <c r="D18" s="98">
        <v>71</v>
      </c>
      <c r="E18" s="99"/>
      <c r="F18" s="62">
        <f>Table314[[#This Row],[UNIT PRICE]]*Table314[[#This Row],[QTY]]</f>
        <v>0</v>
      </c>
    </row>
    <row r="19" spans="1:6" x14ac:dyDescent="0.4">
      <c r="A19" s="77"/>
      <c r="B19" s="106" t="s">
        <v>282</v>
      </c>
      <c r="C19" s="97"/>
      <c r="D19" s="98"/>
      <c r="E19" s="99"/>
      <c r="F19" s="100"/>
    </row>
    <row r="20" spans="1:6" ht="120.75" customHeight="1" x14ac:dyDescent="0.4">
      <c r="A20" s="77"/>
      <c r="B20" s="58" t="s">
        <v>281</v>
      </c>
      <c r="C20" s="63" t="s">
        <v>4</v>
      </c>
      <c r="D20" s="64">
        <v>1</v>
      </c>
      <c r="E20" s="99"/>
      <c r="F20" s="62">
        <f>Table314[[#This Row],[UNIT PRICE]]*Table314[[#This Row],[QTY]]</f>
        <v>0</v>
      </c>
    </row>
    <row r="21" spans="1:6" ht="72.900000000000006" x14ac:dyDescent="0.4">
      <c r="A21" s="77"/>
      <c r="B21" s="40" t="s">
        <v>280</v>
      </c>
      <c r="C21" s="63" t="s">
        <v>4</v>
      </c>
      <c r="D21" s="64">
        <v>4</v>
      </c>
      <c r="E21" s="65"/>
      <c r="F21" s="62">
        <f>Table314[[#This Row],[UNIT PRICE]]*Table314[[#This Row],[QTY]]</f>
        <v>0</v>
      </c>
    </row>
    <row r="22" spans="1:6" x14ac:dyDescent="0.4">
      <c r="A22" s="77"/>
      <c r="B22" s="40" t="s">
        <v>212</v>
      </c>
      <c r="C22" s="63" t="s">
        <v>4</v>
      </c>
      <c r="D22" s="64">
        <v>2</v>
      </c>
      <c r="E22" s="65"/>
      <c r="F22" s="62">
        <f>Table314[[#This Row],[UNIT PRICE]]*Table314[[#This Row],[QTY]]</f>
        <v>0</v>
      </c>
    </row>
    <row r="23" spans="1:6" ht="20.25" customHeight="1" x14ac:dyDescent="0.4">
      <c r="A23" s="77"/>
      <c r="B23" s="40" t="s">
        <v>238</v>
      </c>
      <c r="C23" s="63" t="s">
        <v>4</v>
      </c>
      <c r="D23" s="64">
        <v>4</v>
      </c>
      <c r="E23" s="65"/>
      <c r="F23" s="62">
        <f>Table314[[#This Row],[UNIT PRICE]]*Table314[[#This Row],[QTY]]</f>
        <v>0</v>
      </c>
    </row>
    <row r="24" spans="1:6" ht="29.15" x14ac:dyDescent="0.4">
      <c r="A24" s="77"/>
      <c r="B24" s="40" t="s">
        <v>284</v>
      </c>
      <c r="C24" s="63" t="s">
        <v>235</v>
      </c>
      <c r="D24" s="64">
        <f>2*1.5</f>
        <v>3</v>
      </c>
      <c r="E24" s="65"/>
      <c r="F24" s="62">
        <f>Table314[[#This Row],[UNIT PRICE]]*Table314[[#This Row],[QTY]]</f>
        <v>0</v>
      </c>
    </row>
    <row r="25" spans="1:6" ht="29.15" x14ac:dyDescent="0.4">
      <c r="A25" s="77"/>
      <c r="B25" s="40" t="s">
        <v>285</v>
      </c>
      <c r="C25" s="63" t="s">
        <v>235</v>
      </c>
      <c r="D25" s="64">
        <f>1.2*1.2</f>
        <v>1.44</v>
      </c>
      <c r="E25" s="65"/>
      <c r="F25" s="62">
        <f>Table314[[#This Row],[UNIT PRICE]]*Table314[[#This Row],[QTY]]</f>
        <v>0</v>
      </c>
    </row>
    <row r="26" spans="1:6" ht="87.45" x14ac:dyDescent="0.4">
      <c r="A26" s="77"/>
      <c r="B26" s="40" t="s">
        <v>286</v>
      </c>
      <c r="C26" s="63" t="s">
        <v>283</v>
      </c>
      <c r="D26" s="64">
        <v>5.8</v>
      </c>
      <c r="E26" s="65"/>
      <c r="F26" s="62">
        <f>Table314[[#This Row],[UNIT PRICE]]*Table314[[#This Row],[QTY]]</f>
        <v>0</v>
      </c>
    </row>
    <row r="27" spans="1:6" ht="6.75" customHeight="1" x14ac:dyDescent="0.4">
      <c r="A27" s="77"/>
      <c r="B27" s="40"/>
      <c r="C27" s="63"/>
      <c r="D27" s="64"/>
      <c r="E27" s="65"/>
      <c r="F27" s="62"/>
    </row>
    <row r="28" spans="1:6" x14ac:dyDescent="0.4">
      <c r="A28" s="77"/>
      <c r="B28" s="106" t="s">
        <v>264</v>
      </c>
      <c r="C28" s="63"/>
      <c r="D28" s="64"/>
      <c r="E28" s="65"/>
      <c r="F28" s="62"/>
    </row>
    <row r="29" spans="1:6" ht="160.30000000000001" x14ac:dyDescent="0.4">
      <c r="A29" s="77"/>
      <c r="B29" s="40" t="s">
        <v>287</v>
      </c>
      <c r="C29" s="63" t="s">
        <v>4</v>
      </c>
      <c r="D29" s="64">
        <v>1</v>
      </c>
      <c r="E29" s="65"/>
      <c r="F29" s="62">
        <f>Table314[[#This Row],[UNIT PRICE]]*Table314[[#This Row],[QTY]]</f>
        <v>0</v>
      </c>
    </row>
    <row r="30" spans="1:6" x14ac:dyDescent="0.4">
      <c r="A30" s="77"/>
      <c r="B30" s="106" t="s">
        <v>278</v>
      </c>
      <c r="C30" s="63"/>
      <c r="D30" s="64"/>
      <c r="E30" s="65"/>
      <c r="F30" s="62"/>
    </row>
    <row r="31" spans="1:6" ht="29.15" x14ac:dyDescent="0.4">
      <c r="A31" s="77"/>
      <c r="B31" s="40" t="s">
        <v>277</v>
      </c>
      <c r="C31" s="63" t="s">
        <v>4</v>
      </c>
      <c r="D31" s="64">
        <v>2</v>
      </c>
      <c r="E31" s="65"/>
      <c r="F31" s="62">
        <f>Table314[[#This Row],[UNIT PRICE]]*Table314[[#This Row],[QTY]]</f>
        <v>0</v>
      </c>
    </row>
    <row r="32" spans="1:6" x14ac:dyDescent="0.4">
      <c r="A32" s="77"/>
      <c r="B32" s="40" t="s">
        <v>265</v>
      </c>
      <c r="C32" s="63" t="s">
        <v>4</v>
      </c>
      <c r="D32" s="64">
        <v>1</v>
      </c>
      <c r="E32" s="65"/>
      <c r="F32" s="62">
        <f>Table314[[#This Row],[UNIT PRICE]]*Table314[[#This Row],[QTY]]</f>
        <v>0</v>
      </c>
    </row>
    <row r="33" spans="1:6" x14ac:dyDescent="0.4">
      <c r="A33" t="s">
        <v>60</v>
      </c>
      <c r="B33"/>
      <c r="C33"/>
      <c r="D33"/>
      <c r="E33"/>
      <c r="F33" s="31">
        <f>SUBTOTAL(109,Table314[TOTAL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rowBreaks count="1" manualBreakCount="1">
    <brk id="16"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93"/>
  <sheetViews>
    <sheetView showGridLines="0" zoomScale="110" zoomScaleNormal="110" zoomScaleSheetLayoutView="85" workbookViewId="0">
      <pane ySplit="2" topLeftCell="A3" activePane="bottomLeft" state="frozen"/>
      <selection activeCell="B25" sqref="B25"/>
      <selection pane="bottomLeft" activeCell="E7" sqref="E7"/>
    </sheetView>
  </sheetViews>
  <sheetFormatPr defaultColWidth="9" defaultRowHeight="14.6" x14ac:dyDescent="0.4"/>
  <cols>
    <col min="1" max="1" width="7.15234375" style="2" customWidth="1"/>
    <col min="2" max="2" width="50.53515625" style="28" customWidth="1"/>
    <col min="3" max="3" width="5.53515625" style="2" customWidth="1"/>
    <col min="4" max="4" width="8.53515625" style="2" customWidth="1"/>
    <col min="5" max="6" width="13.4609375" style="24" customWidth="1"/>
    <col min="7" max="16384" width="9" style="1"/>
  </cols>
  <sheetData>
    <row r="1" spans="1:6" ht="25" customHeight="1" x14ac:dyDescent="0.4">
      <c r="A1" s="120" t="s">
        <v>26</v>
      </c>
      <c r="B1" s="120"/>
      <c r="C1" s="120"/>
      <c r="D1" s="120"/>
      <c r="E1" s="120"/>
      <c r="F1" s="120"/>
    </row>
    <row r="2" spans="1:6" s="35" customFormat="1" ht="25" customHeight="1" x14ac:dyDescent="0.4">
      <c r="A2" s="2" t="s">
        <v>0</v>
      </c>
      <c r="B2" s="25" t="s">
        <v>1</v>
      </c>
      <c r="C2" s="26" t="s">
        <v>3</v>
      </c>
      <c r="D2" s="2" t="s">
        <v>2</v>
      </c>
      <c r="E2" s="27" t="s">
        <v>25</v>
      </c>
      <c r="F2" s="27" t="s">
        <v>59</v>
      </c>
    </row>
    <row r="3" spans="1:6" x14ac:dyDescent="0.4">
      <c r="A3" s="41"/>
      <c r="B3" s="40"/>
      <c r="C3" s="41"/>
      <c r="D3" s="64"/>
      <c r="E3" s="65"/>
      <c r="F3" s="65"/>
    </row>
    <row r="4" spans="1:6" ht="29.15" x14ac:dyDescent="0.4">
      <c r="A4" s="41"/>
      <c r="B4" s="55" t="s">
        <v>54</v>
      </c>
      <c r="C4" s="41"/>
      <c r="D4" s="64"/>
      <c r="E4" s="65"/>
      <c r="F4" s="65"/>
    </row>
    <row r="5" spans="1:6" x14ac:dyDescent="0.4">
      <c r="A5" s="41"/>
      <c r="B5" s="55"/>
      <c r="C5" s="41"/>
      <c r="D5" s="64"/>
      <c r="E5" s="65"/>
      <c r="F5" s="65"/>
    </row>
    <row r="6" spans="1:6" x14ac:dyDescent="0.4">
      <c r="A6" s="41"/>
      <c r="B6" s="55" t="s">
        <v>9</v>
      </c>
      <c r="C6" s="41"/>
      <c r="D6" s="64"/>
      <c r="E6" s="65"/>
      <c r="F6" s="65"/>
    </row>
    <row r="7" spans="1:6" ht="165" customHeight="1" x14ac:dyDescent="0.4">
      <c r="A7" s="41"/>
      <c r="B7" s="40" t="s">
        <v>63</v>
      </c>
      <c r="C7" s="66"/>
      <c r="D7" s="63"/>
      <c r="E7" s="67"/>
      <c r="F7" s="65"/>
    </row>
    <row r="8" spans="1:6" ht="43.75" x14ac:dyDescent="0.4">
      <c r="A8" s="41"/>
      <c r="B8" s="40" t="s">
        <v>10</v>
      </c>
      <c r="C8" s="66"/>
      <c r="D8" s="63"/>
      <c r="E8" s="67"/>
      <c r="F8" s="65" t="str">
        <f>IF(C8&lt;&gt;0,C8*E8,"")</f>
        <v/>
      </c>
    </row>
    <row r="9" spans="1:6" ht="35.5" customHeight="1" x14ac:dyDescent="0.4">
      <c r="A9" s="41"/>
      <c r="B9" s="40" t="s">
        <v>11</v>
      </c>
      <c r="C9" s="66"/>
      <c r="D9" s="63"/>
      <c r="E9" s="67"/>
      <c r="F9" s="65"/>
    </row>
    <row r="10" spans="1:6" ht="43.75" x14ac:dyDescent="0.4">
      <c r="A10" s="41"/>
      <c r="B10" s="40" t="s">
        <v>12</v>
      </c>
      <c r="C10" s="66"/>
      <c r="D10" s="63"/>
      <c r="E10" s="67"/>
      <c r="F10" s="65"/>
    </row>
    <row r="11" spans="1:6" ht="32.5" customHeight="1" x14ac:dyDescent="0.4">
      <c r="A11" s="41"/>
      <c r="B11" s="40" t="s">
        <v>13</v>
      </c>
      <c r="C11" s="66"/>
      <c r="D11" s="63"/>
      <c r="E11" s="67"/>
      <c r="F11" s="65"/>
    </row>
    <row r="12" spans="1:6" ht="29.15" x14ac:dyDescent="0.4">
      <c r="A12" s="41"/>
      <c r="B12" s="40" t="s">
        <v>146</v>
      </c>
      <c r="C12" s="66"/>
      <c r="D12" s="63"/>
      <c r="E12" s="67"/>
      <c r="F12" s="65"/>
    </row>
    <row r="13" spans="1:6" ht="43.75" x14ac:dyDescent="0.4">
      <c r="A13" s="41"/>
      <c r="B13" s="40" t="s">
        <v>147</v>
      </c>
      <c r="C13" s="66"/>
      <c r="D13" s="63"/>
      <c r="E13" s="67"/>
      <c r="F13" s="65"/>
    </row>
    <row r="14" spans="1:6" ht="43.75" x14ac:dyDescent="0.4">
      <c r="A14" s="41"/>
      <c r="B14" s="40" t="s">
        <v>14</v>
      </c>
      <c r="C14" s="66"/>
      <c r="D14" s="63"/>
      <c r="E14" s="67"/>
      <c r="F14" s="65"/>
    </row>
    <row r="15" spans="1:6" ht="29.15" x14ac:dyDescent="0.4">
      <c r="A15" s="41"/>
      <c r="B15" s="40" t="s">
        <v>15</v>
      </c>
      <c r="C15" s="66"/>
      <c r="D15" s="63"/>
      <c r="E15" s="67"/>
      <c r="F15" s="65"/>
    </row>
    <row r="16" spans="1:6" x14ac:dyDescent="0.4">
      <c r="A16" s="41"/>
      <c r="B16" s="40"/>
      <c r="C16" s="66"/>
      <c r="D16" s="63"/>
      <c r="E16" s="67"/>
      <c r="F16" s="65"/>
    </row>
    <row r="17" spans="1:6" ht="29.15" x14ac:dyDescent="0.4">
      <c r="A17" s="41"/>
      <c r="B17" s="40" t="s">
        <v>29</v>
      </c>
      <c r="C17" s="66"/>
      <c r="D17" s="63"/>
      <c r="E17" s="67"/>
      <c r="F17" s="65"/>
    </row>
    <row r="18" spans="1:6" x14ac:dyDescent="0.4">
      <c r="A18" s="41"/>
      <c r="B18" s="40"/>
      <c r="C18" s="66"/>
      <c r="D18" s="63"/>
      <c r="E18" s="67"/>
      <c r="F18" s="65" t="str">
        <f>IF(C18&lt;&gt;0,C18*E18,"")</f>
        <v/>
      </c>
    </row>
    <row r="19" spans="1:6" ht="29.15" x14ac:dyDescent="0.4">
      <c r="A19" s="41"/>
      <c r="B19" s="40" t="s">
        <v>20</v>
      </c>
      <c r="C19" s="66"/>
      <c r="D19" s="63"/>
      <c r="E19" s="67"/>
      <c r="F19" s="65"/>
    </row>
    <row r="20" spans="1:6" x14ac:dyDescent="0.4">
      <c r="A20" s="41"/>
      <c r="B20" s="40"/>
      <c r="C20" s="66"/>
      <c r="D20" s="63"/>
      <c r="E20" s="67"/>
      <c r="F20" s="65"/>
    </row>
    <row r="21" spans="1:6" x14ac:dyDescent="0.4">
      <c r="A21" s="41"/>
      <c r="B21" s="40" t="s">
        <v>16</v>
      </c>
      <c r="C21" s="66"/>
      <c r="D21" s="63"/>
      <c r="E21" s="67"/>
      <c r="F21" s="65"/>
    </row>
    <row r="22" spans="1:6" x14ac:dyDescent="0.4">
      <c r="A22" s="41"/>
      <c r="B22" s="40"/>
      <c r="C22" s="66"/>
      <c r="D22" s="63"/>
      <c r="E22" s="67"/>
      <c r="F22" s="65"/>
    </row>
    <row r="23" spans="1:6" x14ac:dyDescent="0.4">
      <c r="A23" s="41"/>
      <c r="B23" s="78" t="s">
        <v>66</v>
      </c>
      <c r="C23" s="66" t="s">
        <v>4</v>
      </c>
      <c r="D23" s="66">
        <v>1</v>
      </c>
      <c r="E23" s="67"/>
      <c r="F23" s="65">
        <f>Table1[[#This Row],[UNIT PRICE]]*Table1[[#This Row],[QTY]]</f>
        <v>0</v>
      </c>
    </row>
    <row r="24" spans="1:6" x14ac:dyDescent="0.4">
      <c r="A24" s="41"/>
      <c r="B24" s="78" t="s">
        <v>67</v>
      </c>
      <c r="C24" s="66" t="s">
        <v>4</v>
      </c>
      <c r="D24" s="66">
        <v>1</v>
      </c>
      <c r="E24" s="67"/>
      <c r="F24" s="65">
        <f>Table1[[#This Row],[UNIT PRICE]]*Table1[[#This Row],[QTY]]</f>
        <v>0</v>
      </c>
    </row>
    <row r="25" spans="1:6" x14ac:dyDescent="0.4">
      <c r="A25" s="41"/>
      <c r="B25" s="78" t="s">
        <v>269</v>
      </c>
      <c r="C25" s="66" t="s">
        <v>4</v>
      </c>
      <c r="D25" s="66">
        <v>1</v>
      </c>
      <c r="E25" s="67"/>
      <c r="F25" s="65">
        <f>Table1[[#This Row],[UNIT PRICE]]*Table1[[#This Row],[QTY]]</f>
        <v>0</v>
      </c>
    </row>
    <row r="26" spans="1:6" x14ac:dyDescent="0.4">
      <c r="A26" s="41"/>
      <c r="B26" s="78" t="s">
        <v>68</v>
      </c>
      <c r="C26" s="66" t="s">
        <v>4</v>
      </c>
      <c r="D26" s="66">
        <v>1</v>
      </c>
      <c r="E26" s="67"/>
      <c r="F26" s="65">
        <f>Table1[[#This Row],[UNIT PRICE]]*Table1[[#This Row],[QTY]]</f>
        <v>0</v>
      </c>
    </row>
    <row r="27" spans="1:6" x14ac:dyDescent="0.4">
      <c r="A27" s="41"/>
      <c r="B27" s="55" t="s">
        <v>144</v>
      </c>
      <c r="C27" s="66" t="s">
        <v>4</v>
      </c>
      <c r="D27" s="66">
        <v>1</v>
      </c>
      <c r="E27" s="67"/>
      <c r="F27" s="65">
        <f>Table1[[#This Row],[UNIT PRICE]]*Table1[[#This Row],[QTY]]</f>
        <v>0</v>
      </c>
    </row>
    <row r="28" spans="1:6" x14ac:dyDescent="0.4">
      <c r="A28" s="41"/>
      <c r="B28" s="55" t="s">
        <v>145</v>
      </c>
      <c r="C28" s="66" t="s">
        <v>4</v>
      </c>
      <c r="D28" s="66">
        <v>1</v>
      </c>
      <c r="E28" s="67"/>
      <c r="F28" s="65">
        <f>Table1[[#This Row],[UNIT PRICE]]*Table1[[#This Row],[QTY]]</f>
        <v>0</v>
      </c>
    </row>
    <row r="29" spans="1:6" x14ac:dyDescent="0.4">
      <c r="A29" s="41"/>
      <c r="B29" s="78" t="s">
        <v>292</v>
      </c>
      <c r="C29" s="66" t="s">
        <v>4</v>
      </c>
      <c r="D29" s="66">
        <v>1</v>
      </c>
      <c r="E29" s="67"/>
      <c r="F29" s="65">
        <f>Table1[[#This Row],[UNIT PRICE]]*Table1[[#This Row],[QTY]]</f>
        <v>0</v>
      </c>
    </row>
    <row r="30" spans="1:6" ht="29.15" x14ac:dyDescent="0.4">
      <c r="A30" s="41"/>
      <c r="B30" s="40" t="s">
        <v>57</v>
      </c>
      <c r="C30" s="66" t="s">
        <v>4</v>
      </c>
      <c r="D30" s="66">
        <v>1</v>
      </c>
      <c r="E30" s="67"/>
      <c r="F30" s="65">
        <f>Table1[[#This Row],[UNIT PRICE]]*Table1[[#This Row],[QTY]]</f>
        <v>0</v>
      </c>
    </row>
    <row r="31" spans="1:6" x14ac:dyDescent="0.4">
      <c r="A31" s="41"/>
      <c r="B31" s="106" t="s">
        <v>293</v>
      </c>
      <c r="C31" s="66" t="s">
        <v>4</v>
      </c>
      <c r="D31" s="66">
        <v>1</v>
      </c>
      <c r="E31" s="67"/>
      <c r="F31" s="65">
        <f>Table1[[#This Row],[UNIT PRICE]]*Table1[[#This Row],[QTY]]</f>
        <v>0</v>
      </c>
    </row>
    <row r="32" spans="1:6" x14ac:dyDescent="0.4">
      <c r="A32" s="41"/>
      <c r="B32" s="40"/>
      <c r="C32" s="66"/>
      <c r="D32" s="63"/>
      <c r="E32" s="67"/>
      <c r="F32" s="65"/>
    </row>
    <row r="33" spans="1:6" ht="36" customHeight="1" x14ac:dyDescent="0.4">
      <c r="A33" s="41"/>
      <c r="B33" s="73" t="s">
        <v>56</v>
      </c>
      <c r="C33" s="66"/>
      <c r="D33" s="63"/>
      <c r="E33" s="67"/>
      <c r="F33" s="65" t="str">
        <f>IF(C33&lt;&gt;0,C33*E33,"")</f>
        <v/>
      </c>
    </row>
    <row r="34" spans="1:6" ht="62.15" customHeight="1" x14ac:dyDescent="0.4">
      <c r="A34" s="41"/>
      <c r="B34" s="40" t="s">
        <v>152</v>
      </c>
      <c r="C34" s="66"/>
      <c r="D34" s="63"/>
      <c r="E34" s="67"/>
      <c r="F34" s="65"/>
    </row>
    <row r="35" spans="1:6" x14ac:dyDescent="0.4">
      <c r="A35" s="41"/>
      <c r="B35" s="40" t="s">
        <v>153</v>
      </c>
      <c r="C35" s="66" t="s">
        <v>5</v>
      </c>
      <c r="D35" s="63">
        <v>550</v>
      </c>
      <c r="E35" s="67"/>
      <c r="F35" s="65">
        <f>Table1[[#This Row],[UNIT PRICE]]*Table1[[#This Row],[QTY]]</f>
        <v>0</v>
      </c>
    </row>
    <row r="36" spans="1:6" x14ac:dyDescent="0.4">
      <c r="A36" s="41"/>
      <c r="B36" s="40" t="s">
        <v>266</v>
      </c>
      <c r="C36" s="66"/>
      <c r="D36" s="63"/>
      <c r="E36" s="67"/>
      <c r="F36" s="65"/>
    </row>
    <row r="37" spans="1:6" x14ac:dyDescent="0.4">
      <c r="A37" s="41"/>
      <c r="B37" s="73"/>
      <c r="C37" s="66"/>
      <c r="D37" s="63"/>
      <c r="E37" s="67"/>
      <c r="F37" s="65"/>
    </row>
    <row r="38" spans="1:6" ht="58.3" x14ac:dyDescent="0.4">
      <c r="A38" s="41"/>
      <c r="B38" s="40" t="s">
        <v>17</v>
      </c>
      <c r="C38" s="66"/>
      <c r="D38" s="63"/>
      <c r="E38" s="67"/>
      <c r="F38" s="65"/>
    </row>
    <row r="39" spans="1:6" x14ac:dyDescent="0.4">
      <c r="A39" s="41"/>
      <c r="B39" s="40"/>
      <c r="C39" s="66"/>
      <c r="D39" s="63"/>
      <c r="E39" s="67"/>
      <c r="F39" s="65"/>
    </row>
    <row r="40" spans="1:6" x14ac:dyDescent="0.4">
      <c r="A40" s="41"/>
      <c r="B40" s="40" t="s">
        <v>21</v>
      </c>
      <c r="C40" s="66"/>
      <c r="D40" s="63"/>
      <c r="E40" s="67"/>
      <c r="F40" s="65"/>
    </row>
    <row r="41" spans="1:6" x14ac:dyDescent="0.4">
      <c r="A41" s="41"/>
      <c r="B41" s="40" t="s">
        <v>151</v>
      </c>
      <c r="C41" s="66" t="s">
        <v>5</v>
      </c>
      <c r="D41" s="63">
        <v>100</v>
      </c>
      <c r="E41" s="67"/>
      <c r="F41" s="65">
        <f>Table1[[#This Row],[UNIT PRICE]]*Table1[[#This Row],[QTY]]</f>
        <v>0</v>
      </c>
    </row>
    <row r="42" spans="1:6" x14ac:dyDescent="0.4">
      <c r="A42" s="41"/>
      <c r="B42" s="40" t="s">
        <v>150</v>
      </c>
      <c r="C42" s="66" t="s">
        <v>5</v>
      </c>
      <c r="D42" s="63">
        <v>15</v>
      </c>
      <c r="E42" s="67"/>
      <c r="F42" s="65">
        <f>Table1[[#This Row],[UNIT PRICE]]*Table1[[#This Row],[QTY]]</f>
        <v>0</v>
      </c>
    </row>
    <row r="43" spans="1:6" x14ac:dyDescent="0.4">
      <c r="A43" s="41"/>
      <c r="B43" s="40" t="s">
        <v>189</v>
      </c>
      <c r="C43" s="66" t="s">
        <v>5</v>
      </c>
      <c r="D43" s="66">
        <v>200</v>
      </c>
      <c r="E43" s="67"/>
      <c r="F43" s="65">
        <f>Table1[[#This Row],[UNIT PRICE]]*Table1[[#This Row],[QTY]]</f>
        <v>0</v>
      </c>
    </row>
    <row r="44" spans="1:6" x14ac:dyDescent="0.4">
      <c r="A44" s="41"/>
      <c r="B44" s="40" t="s">
        <v>190</v>
      </c>
      <c r="C44" s="66" t="s">
        <v>5</v>
      </c>
      <c r="D44" s="66">
        <v>30</v>
      </c>
      <c r="E44" s="67"/>
      <c r="F44" s="65">
        <f>Table1[[#This Row],[UNIT PRICE]]*Table1[[#This Row],[QTY]]</f>
        <v>0</v>
      </c>
    </row>
    <row r="45" spans="1:6" x14ac:dyDescent="0.4">
      <c r="A45" s="41"/>
      <c r="B45" s="40" t="s">
        <v>191</v>
      </c>
      <c r="C45" s="66" t="s">
        <v>5</v>
      </c>
      <c r="D45" s="66">
        <v>75</v>
      </c>
      <c r="E45" s="67"/>
      <c r="F45" s="65">
        <f>Table1[[#This Row],[UNIT PRICE]]*Table1[[#This Row],[QTY]]</f>
        <v>0</v>
      </c>
    </row>
    <row r="46" spans="1:6" x14ac:dyDescent="0.4">
      <c r="A46" s="41"/>
      <c r="B46" s="40" t="s">
        <v>143</v>
      </c>
      <c r="C46" s="66" t="s">
        <v>5</v>
      </c>
      <c r="D46" s="66">
        <v>120</v>
      </c>
      <c r="E46" s="67"/>
      <c r="F46" s="65">
        <f>Table1[[#This Row],[UNIT PRICE]]*Table1[[#This Row],[QTY]]</f>
        <v>0</v>
      </c>
    </row>
    <row r="47" spans="1:6" x14ac:dyDescent="0.4">
      <c r="A47" s="41"/>
      <c r="B47" s="40" t="s">
        <v>140</v>
      </c>
      <c r="C47" s="66" t="s">
        <v>5</v>
      </c>
      <c r="D47" s="66">
        <v>15</v>
      </c>
      <c r="E47" s="67"/>
      <c r="F47" s="65">
        <f>Table1[[#This Row],[UNIT PRICE]]*Table1[[#This Row],[QTY]]</f>
        <v>0</v>
      </c>
    </row>
    <row r="48" spans="1:6" x14ac:dyDescent="0.4">
      <c r="A48" s="41"/>
      <c r="B48" s="40" t="s">
        <v>141</v>
      </c>
      <c r="C48" s="66" t="s">
        <v>5</v>
      </c>
      <c r="D48" s="66">
        <v>25</v>
      </c>
      <c r="E48" s="67"/>
      <c r="F48" s="65">
        <f>Table1[[#This Row],[UNIT PRICE]]*Table1[[#This Row],[QTY]]</f>
        <v>0</v>
      </c>
    </row>
    <row r="49" spans="1:6" x14ac:dyDescent="0.4">
      <c r="A49" s="41"/>
      <c r="B49" s="40" t="s">
        <v>142</v>
      </c>
      <c r="C49" s="66" t="s">
        <v>5</v>
      </c>
      <c r="D49" s="66">
        <v>10</v>
      </c>
      <c r="E49" s="67"/>
      <c r="F49" s="65">
        <f>Table1[[#This Row],[UNIT PRICE]]*Table1[[#This Row],[QTY]]</f>
        <v>0</v>
      </c>
    </row>
    <row r="50" spans="1:6" x14ac:dyDescent="0.4">
      <c r="A50" s="41"/>
      <c r="B50" s="40" t="s">
        <v>297</v>
      </c>
      <c r="C50" s="66" t="s">
        <v>5</v>
      </c>
      <c r="D50" s="66">
        <v>30</v>
      </c>
      <c r="E50" s="67"/>
      <c r="F50" s="65">
        <f>Table1[[#This Row],[UNIT PRICE]]*Table1[[#This Row],[QTY]]</f>
        <v>0</v>
      </c>
    </row>
    <row r="51" spans="1:6" x14ac:dyDescent="0.4">
      <c r="A51" s="41"/>
      <c r="B51" s="40" t="s">
        <v>295</v>
      </c>
      <c r="C51" s="66" t="s">
        <v>5</v>
      </c>
      <c r="D51" s="63">
        <v>100</v>
      </c>
      <c r="E51" s="67"/>
      <c r="F51" s="69"/>
    </row>
    <row r="52" spans="1:6" x14ac:dyDescent="0.4">
      <c r="A52" s="41"/>
      <c r="B52" s="40" t="s">
        <v>296</v>
      </c>
      <c r="C52" s="66" t="s">
        <v>5</v>
      </c>
      <c r="D52" s="63">
        <v>100</v>
      </c>
      <c r="E52" s="67"/>
      <c r="F52" s="69"/>
    </row>
    <row r="53" spans="1:6" x14ac:dyDescent="0.4">
      <c r="A53" s="41"/>
      <c r="B53" s="40"/>
      <c r="C53" s="66"/>
      <c r="D53" s="63"/>
      <c r="E53" s="67"/>
      <c r="F53" s="69"/>
    </row>
    <row r="54" spans="1:6" x14ac:dyDescent="0.4">
      <c r="A54" s="41"/>
      <c r="B54" s="40"/>
      <c r="C54" s="66"/>
      <c r="D54" s="63"/>
      <c r="E54" s="67"/>
      <c r="F54" s="69"/>
    </row>
    <row r="55" spans="1:6" x14ac:dyDescent="0.4">
      <c r="A55" s="41"/>
      <c r="B55" s="55" t="s">
        <v>22</v>
      </c>
      <c r="C55" s="66"/>
      <c r="D55" s="63"/>
      <c r="E55" s="67"/>
      <c r="F55" s="65"/>
    </row>
    <row r="56" spans="1:6" ht="72.900000000000006" x14ac:dyDescent="0.4">
      <c r="A56" s="41"/>
      <c r="B56" s="40" t="s">
        <v>32</v>
      </c>
      <c r="C56" s="66"/>
      <c r="D56" s="63"/>
      <c r="E56" s="67"/>
      <c r="F56" s="65"/>
    </row>
    <row r="57" spans="1:6" x14ac:dyDescent="0.4">
      <c r="A57" s="41"/>
      <c r="B57" s="40"/>
      <c r="C57" s="66"/>
      <c r="D57" s="63"/>
      <c r="E57" s="67"/>
      <c r="F57" s="65"/>
    </row>
    <row r="58" spans="1:6" ht="72.900000000000006" x14ac:dyDescent="0.4">
      <c r="A58" s="41"/>
      <c r="B58" s="40" t="s">
        <v>32</v>
      </c>
      <c r="C58" s="66"/>
      <c r="D58" s="63"/>
      <c r="E58" s="67"/>
      <c r="F58" s="65"/>
    </row>
    <row r="59" spans="1:6" ht="43.75" x14ac:dyDescent="0.4">
      <c r="A59" s="41"/>
      <c r="B59" s="40" t="s">
        <v>294</v>
      </c>
      <c r="C59" s="66" t="s">
        <v>5</v>
      </c>
      <c r="D59" s="63">
        <v>30</v>
      </c>
      <c r="E59" s="67"/>
      <c r="F59" s="65">
        <f>Table1[[#This Row],[UNIT PRICE]]*Table1[[#This Row],[QTY]]</f>
        <v>0</v>
      </c>
    </row>
    <row r="60" spans="1:6" ht="43.75" x14ac:dyDescent="0.4">
      <c r="A60" s="41"/>
      <c r="B60" s="40" t="s">
        <v>149</v>
      </c>
      <c r="C60" s="66" t="s">
        <v>5</v>
      </c>
      <c r="D60" s="63">
        <v>215</v>
      </c>
      <c r="E60" s="67"/>
      <c r="F60" s="65">
        <f>Table1[[#This Row],[UNIT PRICE]]*Table1[[#This Row],[QTY]]</f>
        <v>0</v>
      </c>
    </row>
    <row r="61" spans="1:6" ht="43.75" x14ac:dyDescent="0.4">
      <c r="A61" s="41"/>
      <c r="B61" s="40" t="s">
        <v>58</v>
      </c>
      <c r="C61" s="66" t="s">
        <v>5</v>
      </c>
      <c r="D61" s="63">
        <f>D44+D45</f>
        <v>105</v>
      </c>
      <c r="E61" s="67"/>
      <c r="F61" s="65">
        <f>Table1[[#This Row],[UNIT PRICE]]*Table1[[#This Row],[QTY]]</f>
        <v>0</v>
      </c>
    </row>
    <row r="62" spans="1:6" ht="43.75" x14ac:dyDescent="0.4">
      <c r="A62" s="41"/>
      <c r="B62" s="40" t="s">
        <v>148</v>
      </c>
      <c r="C62" s="66" t="s">
        <v>5</v>
      </c>
      <c r="D62" s="63">
        <f>D46</f>
        <v>120</v>
      </c>
      <c r="E62" s="67"/>
      <c r="F62" s="65">
        <f>Table1[[#This Row],[UNIT PRICE]]*Table1[[#This Row],[QTY]]</f>
        <v>0</v>
      </c>
    </row>
    <row r="63" spans="1:6" ht="43.75" x14ac:dyDescent="0.4">
      <c r="A63" s="41"/>
      <c r="B63" s="40" t="s">
        <v>64</v>
      </c>
      <c r="C63" s="66" t="s">
        <v>5</v>
      </c>
      <c r="D63" s="63">
        <f>D50+D49+D48+D47</f>
        <v>80</v>
      </c>
      <c r="E63" s="67"/>
      <c r="F63" s="65">
        <f>Table1[[#This Row],[UNIT PRICE]]*Table1[[#This Row],[QTY]]</f>
        <v>0</v>
      </c>
    </row>
    <row r="64" spans="1:6" x14ac:dyDescent="0.4">
      <c r="A64" s="41"/>
      <c r="B64" s="40"/>
      <c r="C64" s="66"/>
      <c r="D64" s="63"/>
      <c r="E64" s="67"/>
      <c r="F64" s="65"/>
    </row>
    <row r="65" spans="1:8" x14ac:dyDescent="0.4">
      <c r="A65" s="41"/>
      <c r="B65" s="55" t="s">
        <v>23</v>
      </c>
      <c r="C65" s="66"/>
      <c r="D65" s="63"/>
      <c r="E65" s="67"/>
      <c r="F65" s="65"/>
    </row>
    <row r="66" spans="1:8" x14ac:dyDescent="0.4">
      <c r="A66" s="41"/>
      <c r="B66" s="40" t="s">
        <v>201</v>
      </c>
      <c r="C66" s="66" t="s">
        <v>5</v>
      </c>
      <c r="D66" s="63">
        <v>150</v>
      </c>
      <c r="E66" s="67"/>
      <c r="F66" s="65">
        <f>Table1[[#This Row],[UNIT PRICE]]*Table1[[#This Row],[QTY]]</f>
        <v>0</v>
      </c>
    </row>
    <row r="67" spans="1:8" x14ac:dyDescent="0.4">
      <c r="A67" s="41"/>
      <c r="B67" s="40" t="s">
        <v>202</v>
      </c>
      <c r="C67" s="66" t="s">
        <v>5</v>
      </c>
      <c r="D67" s="63">
        <v>150</v>
      </c>
      <c r="E67" s="67"/>
      <c r="F67" s="65">
        <f>Table1[[#This Row],[UNIT PRICE]]*Table1[[#This Row],[QTY]]</f>
        <v>0</v>
      </c>
    </row>
    <row r="68" spans="1:8" x14ac:dyDescent="0.4">
      <c r="A68" s="41"/>
      <c r="B68" s="40"/>
      <c r="C68" s="66"/>
      <c r="D68" s="63"/>
      <c r="E68" s="67"/>
      <c r="F68" s="69"/>
    </row>
    <row r="69" spans="1:8" x14ac:dyDescent="0.4">
      <c r="A69" s="41"/>
      <c r="B69" s="55" t="s">
        <v>30</v>
      </c>
      <c r="C69" s="66"/>
      <c r="D69" s="63"/>
      <c r="E69" s="67"/>
      <c r="F69" s="69"/>
    </row>
    <row r="70" spans="1:8" ht="43.75" x14ac:dyDescent="0.4">
      <c r="A70" s="41"/>
      <c r="B70" s="40" t="s">
        <v>220</v>
      </c>
      <c r="C70" s="66" t="s">
        <v>4</v>
      </c>
      <c r="D70" s="63">
        <v>2</v>
      </c>
      <c r="E70" s="67"/>
      <c r="F70" s="65">
        <f>Table1[[#This Row],[UNIT PRICE]]*Table1[[#This Row],[QTY]]</f>
        <v>0</v>
      </c>
    </row>
    <row r="71" spans="1:8" x14ac:dyDescent="0.4">
      <c r="A71" s="41"/>
      <c r="B71" s="40"/>
      <c r="C71" s="66"/>
      <c r="D71" s="63"/>
      <c r="E71" s="67"/>
      <c r="F71" s="65"/>
    </row>
    <row r="72" spans="1:8" x14ac:dyDescent="0.4">
      <c r="A72" s="41"/>
      <c r="B72" s="55" t="s">
        <v>53</v>
      </c>
      <c r="C72" s="70"/>
      <c r="D72" s="63"/>
      <c r="E72" s="67"/>
      <c r="F72" s="69"/>
    </row>
    <row r="73" spans="1:8" customFormat="1" x14ac:dyDescent="0.4">
      <c r="A73" s="41"/>
      <c r="B73" s="71" t="s">
        <v>175</v>
      </c>
      <c r="C73" s="52" t="s">
        <v>4</v>
      </c>
      <c r="D73" s="52">
        <v>3</v>
      </c>
      <c r="E73" s="72"/>
      <c r="F73" s="65">
        <f>Table1[[#This Row],[UNIT PRICE]]*Table1[[#This Row],[QTY]]</f>
        <v>0</v>
      </c>
      <c r="G73" s="29"/>
      <c r="H73" s="30"/>
    </row>
    <row r="74" spans="1:8" customFormat="1" x14ac:dyDescent="0.4">
      <c r="A74" s="41"/>
      <c r="B74" s="71" t="s">
        <v>226</v>
      </c>
      <c r="C74" s="52" t="s">
        <v>4</v>
      </c>
      <c r="D74" s="52">
        <v>9</v>
      </c>
      <c r="E74" s="72"/>
      <c r="F74" s="65">
        <f>Table1[[#This Row],[UNIT PRICE]]*Table1[[#This Row],[QTY]]</f>
        <v>0</v>
      </c>
      <c r="G74" s="29"/>
      <c r="H74" s="30"/>
    </row>
    <row r="75" spans="1:8" customFormat="1" x14ac:dyDescent="0.4">
      <c r="A75" s="41"/>
      <c r="B75" s="92" t="s">
        <v>179</v>
      </c>
      <c r="C75" s="52" t="s">
        <v>4</v>
      </c>
      <c r="D75" s="52">
        <v>8</v>
      </c>
      <c r="E75" s="72"/>
      <c r="F75" s="65">
        <f>Table1[[#This Row],[UNIT PRICE]]*Table1[[#This Row],[QTY]]</f>
        <v>0</v>
      </c>
      <c r="G75" s="29"/>
      <c r="H75" s="30"/>
    </row>
    <row r="76" spans="1:8" customFormat="1" x14ac:dyDescent="0.4">
      <c r="A76" s="41"/>
      <c r="B76" s="71" t="s">
        <v>176</v>
      </c>
      <c r="C76" s="52" t="s">
        <v>4</v>
      </c>
      <c r="D76" s="52">
        <v>3</v>
      </c>
      <c r="E76" s="72"/>
      <c r="F76" s="65">
        <f>Table1[[#This Row],[UNIT PRICE]]*Table1[[#This Row],[QTY]]</f>
        <v>0</v>
      </c>
      <c r="G76" s="29"/>
      <c r="H76" s="30"/>
    </row>
    <row r="77" spans="1:8" x14ac:dyDescent="0.4">
      <c r="A77" s="41"/>
      <c r="B77" s="40" t="s">
        <v>177</v>
      </c>
      <c r="C77" s="52" t="s">
        <v>4</v>
      </c>
      <c r="D77" s="64">
        <v>3</v>
      </c>
      <c r="E77" s="65"/>
      <c r="F77" s="65">
        <f>Table1[[#This Row],[UNIT PRICE]]*Table1[[#This Row],[QTY]]</f>
        <v>0</v>
      </c>
    </row>
    <row r="78" spans="1:8" x14ac:dyDescent="0.4">
      <c r="A78" s="41"/>
      <c r="B78" s="40" t="s">
        <v>178</v>
      </c>
      <c r="C78" s="66" t="s">
        <v>5</v>
      </c>
      <c r="D78" s="64">
        <f>(12+20+10)*2+75+25</f>
        <v>184</v>
      </c>
      <c r="E78" s="65"/>
      <c r="F78" s="65">
        <f>Table1[[#This Row],[UNIT PRICE]]*Table1[[#This Row],[QTY]]</f>
        <v>0</v>
      </c>
    </row>
    <row r="79" spans="1:8" x14ac:dyDescent="0.4">
      <c r="A79" s="41"/>
      <c r="B79" s="40"/>
      <c r="C79" s="66"/>
      <c r="D79" s="64"/>
      <c r="E79" s="65"/>
      <c r="F79" s="65">
        <f>Table1[[#This Row],[UNIT PRICE]]*Table1[[#This Row],[QTY]]</f>
        <v>0</v>
      </c>
    </row>
    <row r="80" spans="1:8" ht="29.15" x14ac:dyDescent="0.4">
      <c r="A80" s="41"/>
      <c r="B80" s="40" t="s">
        <v>180</v>
      </c>
      <c r="C80" s="66" t="s">
        <v>4</v>
      </c>
      <c r="D80" s="64">
        <v>1</v>
      </c>
      <c r="E80" s="65"/>
      <c r="F80" s="65">
        <f>Table1[[#This Row],[UNIT PRICE]]*Table1[[#This Row],[QTY]]</f>
        <v>0</v>
      </c>
    </row>
    <row r="81" spans="1:6" x14ac:dyDescent="0.4">
      <c r="A81" s="41"/>
      <c r="B81" s="40"/>
      <c r="C81" s="66"/>
      <c r="D81" s="64"/>
      <c r="E81" s="65"/>
      <c r="F81" s="65"/>
    </row>
    <row r="82" spans="1:6" x14ac:dyDescent="0.4">
      <c r="A82" s="41"/>
      <c r="B82" s="40"/>
      <c r="C82" s="66"/>
      <c r="D82" s="64"/>
      <c r="E82" s="65"/>
      <c r="F82" s="65"/>
    </row>
    <row r="83" spans="1:6" ht="29.15" x14ac:dyDescent="0.4">
      <c r="A83" s="41"/>
      <c r="B83" s="55" t="s">
        <v>55</v>
      </c>
      <c r="C83" s="66"/>
      <c r="D83" s="63"/>
      <c r="E83" s="67"/>
      <c r="F83" s="69"/>
    </row>
    <row r="84" spans="1:6" x14ac:dyDescent="0.4">
      <c r="A84" s="41"/>
      <c r="B84" s="40"/>
      <c r="C84" s="66"/>
      <c r="D84" s="63"/>
      <c r="E84" s="67"/>
      <c r="F84" s="69"/>
    </row>
    <row r="85" spans="1:6" ht="58.3" x14ac:dyDescent="0.4">
      <c r="A85" s="41"/>
      <c r="B85" s="40" t="s">
        <v>192</v>
      </c>
      <c r="C85" s="66"/>
      <c r="D85" s="64"/>
      <c r="E85" s="65"/>
      <c r="F85" s="65"/>
    </row>
    <row r="86" spans="1:6" x14ac:dyDescent="0.4">
      <c r="A86" s="41"/>
      <c r="B86" s="40"/>
      <c r="C86" s="66"/>
      <c r="D86" s="64"/>
      <c r="E86" s="65"/>
      <c r="F86" s="65"/>
    </row>
    <row r="87" spans="1:6" x14ac:dyDescent="0.4">
      <c r="A87" s="41"/>
      <c r="B87" s="40" t="s">
        <v>219</v>
      </c>
      <c r="C87" s="68" t="s">
        <v>5</v>
      </c>
      <c r="D87" s="64">
        <v>100</v>
      </c>
      <c r="E87" s="67"/>
      <c r="F87" s="65">
        <f>Table1[[#This Row],[UNIT PRICE]]*Table1[[#This Row],[QTY]]</f>
        <v>0</v>
      </c>
    </row>
    <row r="88" spans="1:6" x14ac:dyDescent="0.4">
      <c r="A88" s="41"/>
      <c r="B88" s="40" t="s">
        <v>33</v>
      </c>
      <c r="C88" s="66" t="s">
        <v>5</v>
      </c>
      <c r="D88" s="64">
        <v>100</v>
      </c>
      <c r="E88" s="67"/>
      <c r="F88" s="65">
        <f>Table1[[#This Row],[UNIT PRICE]]*Table1[[#This Row],[QTY]]</f>
        <v>0</v>
      </c>
    </row>
    <row r="89" spans="1:6" x14ac:dyDescent="0.4">
      <c r="A89" s="41"/>
      <c r="B89" s="40" t="s">
        <v>138</v>
      </c>
      <c r="C89" s="66" t="s">
        <v>5</v>
      </c>
      <c r="D89" s="64">
        <v>100</v>
      </c>
      <c r="E89" s="67"/>
      <c r="F89" s="65">
        <f>Table1[[#This Row],[UNIT PRICE]]*Table1[[#This Row],[QTY]]</f>
        <v>0</v>
      </c>
    </row>
    <row r="90" spans="1:6" x14ac:dyDescent="0.4">
      <c r="A90" s="41"/>
      <c r="B90" s="40" t="s">
        <v>139</v>
      </c>
      <c r="C90" s="66" t="s">
        <v>5</v>
      </c>
      <c r="D90" s="64">
        <v>100</v>
      </c>
      <c r="E90" s="67"/>
      <c r="F90" s="65">
        <f>Table1[[#This Row],[UNIT PRICE]]*Table1[[#This Row],[QTY]]</f>
        <v>0</v>
      </c>
    </row>
    <row r="91" spans="1:6" x14ac:dyDescent="0.4">
      <c r="A91" s="41"/>
      <c r="B91" s="40"/>
      <c r="C91" s="66"/>
      <c r="D91" s="64"/>
      <c r="E91" s="67"/>
      <c r="F91" s="65"/>
    </row>
    <row r="92" spans="1:6" x14ac:dyDescent="0.4">
      <c r="A92" t="s">
        <v>60</v>
      </c>
      <c r="B92"/>
      <c r="C92"/>
      <c r="D92"/>
      <c r="E92"/>
      <c r="F92" s="31">
        <f>SUBTOTAL(109,Table1[TOTAL USD])</f>
        <v>0</v>
      </c>
    </row>
    <row r="93" spans="1:6" x14ac:dyDescent="0.4">
      <c r="A93" s="1"/>
      <c r="B93" s="22"/>
      <c r="E93" s="23"/>
      <c r="F93" s="23"/>
    </row>
  </sheetData>
  <mergeCells count="1">
    <mergeCell ref="A1:F1"/>
  </mergeCells>
  <phoneticPr fontId="17" type="noConversion"/>
  <printOptions horizontalCentered="1"/>
  <pageMargins left="0.25" right="0.25" top="0.75" bottom="0.75" header="0.3" footer="0.3"/>
  <pageSetup paperSize="9" fitToHeight="0" orientation="portrait" r:id="rId1"/>
  <headerFooter>
    <oddFooter>&amp;R&amp;P/&amp;N</oddFooter>
  </headerFooter>
  <rowBreaks count="1" manualBreakCount="1">
    <brk id="54" max="5"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5FF4E-8D82-46F6-AC24-870C62B3C4BA}">
  <sheetPr>
    <pageSetUpPr fitToPage="1"/>
  </sheetPr>
  <dimension ref="A1:F23"/>
  <sheetViews>
    <sheetView showGridLines="0" topLeftCell="A10" zoomScaleNormal="100" zoomScaleSheetLayoutView="85" workbookViewId="0">
      <pane xSplit="3" topLeftCell="D1" activePane="topRight" state="frozen"/>
      <selection activeCell="B25" sqref="B25"/>
      <selection pane="topRight" activeCell="E3" sqref="E3:E20"/>
    </sheetView>
  </sheetViews>
  <sheetFormatPr defaultColWidth="9" defaultRowHeight="14.6" x14ac:dyDescent="0.4"/>
  <cols>
    <col min="1" max="1" width="7.15234375" style="4" customWidth="1"/>
    <col min="2" max="2" width="50.53515625" style="33" customWidth="1"/>
    <col min="3" max="3" width="8.53515625" style="34" customWidth="1"/>
    <col min="4" max="4" width="8.53515625" style="4" customWidth="1"/>
    <col min="5" max="5" width="13.53515625" style="6" customWidth="1"/>
    <col min="6" max="6" width="13.23046875" style="6" customWidth="1"/>
    <col min="7" max="16384" width="9" style="3"/>
  </cols>
  <sheetData>
    <row r="1" spans="1:6" ht="25" customHeight="1" x14ac:dyDescent="0.4">
      <c r="A1" s="121" t="s">
        <v>98</v>
      </c>
      <c r="B1" s="121"/>
      <c r="C1" s="121"/>
      <c r="D1" s="121"/>
      <c r="E1" s="121"/>
      <c r="F1" s="121"/>
    </row>
    <row r="2" spans="1:6" s="4" customFormat="1" ht="25" customHeight="1" x14ac:dyDescent="0.4">
      <c r="A2" s="36" t="s">
        <v>0</v>
      </c>
      <c r="B2" s="37" t="s">
        <v>1</v>
      </c>
      <c r="C2" s="36" t="s">
        <v>3</v>
      </c>
      <c r="D2" s="38" t="s">
        <v>2</v>
      </c>
      <c r="E2" s="39" t="s">
        <v>25</v>
      </c>
      <c r="F2" s="39" t="s">
        <v>59</v>
      </c>
    </row>
    <row r="3" spans="1:6" x14ac:dyDescent="0.4">
      <c r="A3" s="60"/>
      <c r="B3" s="58"/>
      <c r="C3" s="61"/>
      <c r="D3" s="49"/>
      <c r="E3" s="62"/>
      <c r="F3" s="62"/>
    </row>
    <row r="4" spans="1:6" x14ac:dyDescent="0.4">
      <c r="A4" s="60"/>
      <c r="B4" s="82" t="s">
        <v>100</v>
      </c>
      <c r="C4" s="61"/>
      <c r="D4" s="49"/>
      <c r="E4" s="62"/>
      <c r="F4" s="62"/>
    </row>
    <row r="5" spans="1:6" ht="58.3" x14ac:dyDescent="0.4">
      <c r="A5" s="60"/>
      <c r="B5" s="58" t="s">
        <v>99</v>
      </c>
      <c r="C5" s="61"/>
      <c r="D5" s="49"/>
      <c r="E5" s="62"/>
      <c r="F5" s="62"/>
    </row>
    <row r="6" spans="1:6" ht="29.15" x14ac:dyDescent="0.4">
      <c r="A6" s="60"/>
      <c r="B6" s="58" t="s">
        <v>107</v>
      </c>
      <c r="C6" s="61" t="s">
        <v>4</v>
      </c>
      <c r="D6" s="49">
        <v>96</v>
      </c>
      <c r="E6" s="62"/>
      <c r="F6" s="62">
        <f>Table335710[[#This Row],[UNIT PRICE]]*Table335710[[#This Row],[QTY]]</f>
        <v>0</v>
      </c>
    </row>
    <row r="7" spans="1:6" x14ac:dyDescent="0.4">
      <c r="A7" s="60"/>
      <c r="B7" s="58"/>
      <c r="C7" s="61"/>
      <c r="D7" s="49"/>
      <c r="E7" s="62"/>
      <c r="F7" s="62"/>
    </row>
    <row r="8" spans="1:6" x14ac:dyDescent="0.4">
      <c r="A8" s="60"/>
      <c r="B8" s="82" t="s">
        <v>103</v>
      </c>
      <c r="C8" s="61"/>
      <c r="D8" s="49"/>
      <c r="E8" s="62"/>
      <c r="F8" s="62"/>
    </row>
    <row r="9" spans="1:6" ht="72.900000000000006" x14ac:dyDescent="0.4">
      <c r="A9" s="60"/>
      <c r="B9" s="58" t="s">
        <v>101</v>
      </c>
      <c r="C9" s="61"/>
      <c r="D9" s="49"/>
      <c r="E9" s="62"/>
      <c r="F9" s="62"/>
    </row>
    <row r="10" spans="1:6" x14ac:dyDescent="0.4">
      <c r="A10" s="60"/>
      <c r="B10" s="82" t="s">
        <v>102</v>
      </c>
      <c r="C10" s="61" t="s">
        <v>4</v>
      </c>
      <c r="D10" s="49">
        <v>1</v>
      </c>
      <c r="E10" s="62"/>
      <c r="F10" s="62">
        <f>Table335710[[#This Row],[UNIT PRICE]]*Table335710[[#This Row],[QTY]]</f>
        <v>0</v>
      </c>
    </row>
    <row r="11" spans="1:6" x14ac:dyDescent="0.4">
      <c r="A11" s="79"/>
      <c r="B11" s="80"/>
      <c r="C11" s="79"/>
      <c r="D11" s="79"/>
      <c r="E11" s="81"/>
      <c r="F11" s="81"/>
    </row>
    <row r="12" spans="1:6" x14ac:dyDescent="0.4">
      <c r="A12" s="79"/>
      <c r="B12" s="80" t="s">
        <v>104</v>
      </c>
      <c r="C12" s="79"/>
      <c r="D12" s="79"/>
      <c r="E12" s="81"/>
      <c r="F12" s="81"/>
    </row>
    <row r="13" spans="1:6" ht="43.75" x14ac:dyDescent="0.4">
      <c r="A13" s="79"/>
      <c r="B13" s="80" t="s">
        <v>105</v>
      </c>
      <c r="C13" s="79"/>
      <c r="D13" s="79"/>
      <c r="E13" s="81"/>
      <c r="F13" s="81"/>
    </row>
    <row r="14" spans="1:6" x14ac:dyDescent="0.4">
      <c r="A14" s="79"/>
      <c r="B14" s="80" t="s">
        <v>106</v>
      </c>
      <c r="C14" s="79" t="s">
        <v>4</v>
      </c>
      <c r="D14" s="79">
        <v>1</v>
      </c>
      <c r="E14" s="81"/>
      <c r="F14" s="81">
        <f>Table335710[[#This Row],[UNIT PRICE]]*Table335710[[#This Row],[QTY]]</f>
        <v>0</v>
      </c>
    </row>
    <row r="15" spans="1:6" x14ac:dyDescent="0.4">
      <c r="A15" s="79"/>
      <c r="B15" s="80"/>
      <c r="C15" s="79"/>
      <c r="D15" s="79"/>
      <c r="E15" s="81"/>
      <c r="F15" s="81"/>
    </row>
    <row r="16" spans="1:6" x14ac:dyDescent="0.4">
      <c r="A16" s="79"/>
      <c r="B16" s="80" t="s">
        <v>110</v>
      </c>
      <c r="C16" s="79"/>
      <c r="D16" s="79"/>
      <c r="E16" s="81"/>
      <c r="F16" s="81"/>
    </row>
    <row r="17" spans="1:6" x14ac:dyDescent="0.4">
      <c r="A17" s="79"/>
      <c r="B17" s="80" t="s">
        <v>108</v>
      </c>
      <c r="C17" s="79" t="s">
        <v>109</v>
      </c>
      <c r="D17" s="79">
        <v>1</v>
      </c>
      <c r="E17" s="81"/>
      <c r="F17" s="81">
        <f>Table335710[[#This Row],[UNIT PRICE]]*Table335710[[#This Row],[QTY]]</f>
        <v>0</v>
      </c>
    </row>
    <row r="18" spans="1:6" x14ac:dyDescent="0.4">
      <c r="A18" s="79"/>
      <c r="B18" s="80"/>
      <c r="C18" s="79"/>
      <c r="D18" s="79"/>
      <c r="E18" s="81"/>
      <c r="F18" s="81"/>
    </row>
    <row r="19" spans="1:6" x14ac:dyDescent="0.4">
      <c r="A19" s="79"/>
      <c r="B19" s="80" t="s">
        <v>111</v>
      </c>
      <c r="C19" s="79"/>
      <c r="D19" s="79"/>
      <c r="E19" s="81"/>
      <c r="F19" s="81"/>
    </row>
    <row r="20" spans="1:6" x14ac:dyDescent="0.4">
      <c r="A20" s="79"/>
      <c r="B20" s="80" t="s">
        <v>112</v>
      </c>
      <c r="C20" s="79" t="s">
        <v>5</v>
      </c>
      <c r="D20" s="79">
        <f>35*2*8*1.2</f>
        <v>672</v>
      </c>
      <c r="E20" s="81"/>
      <c r="F20" s="81">
        <f>Table335710[[#This Row],[UNIT PRICE]]*Table335710[[#This Row],[QTY]]</f>
        <v>0</v>
      </c>
    </row>
    <row r="21" spans="1:6" x14ac:dyDescent="0.4">
      <c r="A21" s="79"/>
      <c r="B21" s="80"/>
      <c r="C21" s="79"/>
      <c r="D21" s="79"/>
      <c r="E21" s="81"/>
      <c r="F21" s="81"/>
    </row>
    <row r="22" spans="1:6" x14ac:dyDescent="0.4">
      <c r="A22" s="79"/>
      <c r="B22" s="80"/>
      <c r="C22" s="79"/>
      <c r="D22" s="79"/>
      <c r="E22" s="81"/>
      <c r="F22" s="81"/>
    </row>
    <row r="23" spans="1:6" x14ac:dyDescent="0.4">
      <c r="A23" t="s">
        <v>60</v>
      </c>
      <c r="B23"/>
      <c r="C23"/>
      <c r="D23"/>
      <c r="E23"/>
      <c r="F23" s="31">
        <f>SUBTOTAL(109,Table335710[TOTAL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25AEB-588B-45C1-A99B-7572390BD91D}">
  <sheetPr>
    <pageSetUpPr fitToPage="1"/>
  </sheetPr>
  <dimension ref="A1:F21"/>
  <sheetViews>
    <sheetView showGridLines="0" topLeftCell="A5" zoomScaleNormal="100" zoomScaleSheetLayoutView="100" workbookViewId="0">
      <pane xSplit="3" topLeftCell="D1" activePane="topRight" state="frozen"/>
      <selection activeCell="B25" sqref="B25"/>
      <selection pane="topRight" activeCell="E3" sqref="E3:E18"/>
    </sheetView>
  </sheetViews>
  <sheetFormatPr defaultColWidth="9" defaultRowHeight="14.6" x14ac:dyDescent="0.4"/>
  <cols>
    <col min="1" max="1" width="7.15234375" style="4" customWidth="1"/>
    <col min="2" max="2" width="51.15234375" style="33" customWidth="1"/>
    <col min="3" max="3" width="8.53515625" style="34" customWidth="1"/>
    <col min="4" max="4" width="8.53515625" style="4" customWidth="1"/>
    <col min="5" max="5" width="13.53515625" style="6" customWidth="1"/>
    <col min="6" max="6" width="13.23046875" style="6" customWidth="1"/>
    <col min="7" max="16384" width="9" style="3"/>
  </cols>
  <sheetData>
    <row r="1" spans="1:6" ht="25" customHeight="1" x14ac:dyDescent="0.4">
      <c r="A1" s="121" t="s">
        <v>98</v>
      </c>
      <c r="B1" s="121"/>
      <c r="C1" s="121"/>
      <c r="D1" s="121"/>
      <c r="E1" s="121"/>
      <c r="F1" s="121"/>
    </row>
    <row r="2" spans="1:6" s="4" customFormat="1" ht="25" customHeight="1" x14ac:dyDescent="0.4">
      <c r="A2" s="36" t="s">
        <v>0</v>
      </c>
      <c r="B2" s="37" t="s">
        <v>1</v>
      </c>
      <c r="C2" s="36" t="s">
        <v>3</v>
      </c>
      <c r="D2" s="38" t="s">
        <v>2</v>
      </c>
      <c r="E2" s="39" t="s">
        <v>25</v>
      </c>
      <c r="F2" s="39" t="s">
        <v>59</v>
      </c>
    </row>
    <row r="3" spans="1:6" x14ac:dyDescent="0.4">
      <c r="A3" s="60"/>
      <c r="B3" s="58"/>
      <c r="C3" s="61"/>
      <c r="D3" s="49"/>
      <c r="E3" s="62"/>
      <c r="F3" s="62"/>
    </row>
    <row r="4" spans="1:6" x14ac:dyDescent="0.4">
      <c r="A4" s="60"/>
      <c r="B4" s="82" t="s">
        <v>181</v>
      </c>
      <c r="C4" s="61"/>
      <c r="D4" s="49"/>
      <c r="E4" s="62"/>
      <c r="F4" s="62"/>
    </row>
    <row r="5" spans="1:6" ht="29.15" x14ac:dyDescent="0.4">
      <c r="A5" s="79"/>
      <c r="B5" s="80" t="s">
        <v>288</v>
      </c>
      <c r="C5" s="79" t="s">
        <v>4</v>
      </c>
      <c r="D5" s="79">
        <v>1</v>
      </c>
      <c r="E5" s="81"/>
      <c r="F5" s="81">
        <f>Table33571011[[#This Row],[UNIT PRICE]]*Table33571011[[#This Row],[QTY]]</f>
        <v>0</v>
      </c>
    </row>
    <row r="6" spans="1:6" x14ac:dyDescent="0.4">
      <c r="A6" s="79"/>
      <c r="B6" s="80"/>
      <c r="C6" s="79"/>
      <c r="D6" s="79"/>
      <c r="E6" s="81"/>
      <c r="F6" s="81"/>
    </row>
    <row r="7" spans="1:6" x14ac:dyDescent="0.4">
      <c r="A7" s="79"/>
      <c r="B7" s="83" t="s">
        <v>182</v>
      </c>
      <c r="C7" s="79"/>
      <c r="D7" s="79"/>
      <c r="E7" s="81"/>
      <c r="F7" s="81"/>
    </row>
    <row r="8" spans="1:6" ht="43.75" x14ac:dyDescent="0.4">
      <c r="A8" s="79"/>
      <c r="B8" s="80" t="s">
        <v>289</v>
      </c>
      <c r="C8" s="79" t="s">
        <v>4</v>
      </c>
      <c r="D8" s="79">
        <v>1</v>
      </c>
      <c r="E8" s="81"/>
      <c r="F8" s="81">
        <f>Table33571011[[#This Row],[UNIT PRICE]]*Table33571011[[#This Row],[QTY]]</f>
        <v>0</v>
      </c>
    </row>
    <row r="9" spans="1:6" x14ac:dyDescent="0.4">
      <c r="A9" s="79"/>
      <c r="B9" s="80"/>
      <c r="C9" s="79"/>
      <c r="D9" s="79"/>
      <c r="E9" s="81"/>
      <c r="F9" s="81"/>
    </row>
    <row r="10" spans="1:6" x14ac:dyDescent="0.4">
      <c r="A10" s="79"/>
      <c r="B10" s="80" t="s">
        <v>183</v>
      </c>
      <c r="C10" s="79" t="s">
        <v>4</v>
      </c>
      <c r="D10" s="79">
        <v>1</v>
      </c>
      <c r="E10" s="81"/>
      <c r="F10" s="81">
        <f>Table33571011[[#This Row],[UNIT PRICE]]*Table33571011[[#This Row],[QTY]]</f>
        <v>0</v>
      </c>
    </row>
    <row r="11" spans="1:6" x14ac:dyDescent="0.4">
      <c r="A11" s="79"/>
      <c r="B11" s="80"/>
      <c r="C11" s="79"/>
      <c r="D11" s="79"/>
      <c r="E11" s="81"/>
      <c r="F11" s="81"/>
    </row>
    <row r="12" spans="1:6" x14ac:dyDescent="0.4">
      <c r="A12" s="79"/>
      <c r="B12" s="93" t="s">
        <v>184</v>
      </c>
      <c r="C12" s="79" t="s">
        <v>4</v>
      </c>
      <c r="D12" s="79">
        <v>1</v>
      </c>
      <c r="E12" s="81"/>
      <c r="F12" s="81">
        <f>Table33571011[[#This Row],[UNIT PRICE]]*Table33571011[[#This Row],[QTY]]</f>
        <v>0</v>
      </c>
    </row>
    <row r="13" spans="1:6" x14ac:dyDescent="0.4">
      <c r="A13" s="79"/>
      <c r="B13" s="80"/>
      <c r="C13" s="79"/>
      <c r="D13" s="79"/>
      <c r="E13" s="81"/>
      <c r="F13" s="81"/>
    </row>
    <row r="14" spans="1:6" x14ac:dyDescent="0.4">
      <c r="A14" s="79"/>
      <c r="B14" s="93" t="s">
        <v>187</v>
      </c>
      <c r="C14" s="79" t="s">
        <v>4</v>
      </c>
      <c r="D14" s="79">
        <v>1</v>
      </c>
      <c r="E14" s="81"/>
      <c r="F14" s="81">
        <f>Table33571011[[#This Row],[UNIT PRICE]]*Table33571011[[#This Row],[QTY]]</f>
        <v>0</v>
      </c>
    </row>
    <row r="15" spans="1:6" x14ac:dyDescent="0.4">
      <c r="A15" s="79"/>
      <c r="B15" s="80"/>
      <c r="C15" s="79"/>
      <c r="D15" s="79"/>
      <c r="E15" s="81"/>
      <c r="F15" s="81"/>
    </row>
    <row r="16" spans="1:6" x14ac:dyDescent="0.4">
      <c r="A16" s="79"/>
      <c r="B16" s="80" t="s">
        <v>185</v>
      </c>
      <c r="C16" s="79" t="s">
        <v>4</v>
      </c>
      <c r="D16" s="79">
        <v>1</v>
      </c>
      <c r="E16" s="81"/>
      <c r="F16" s="81">
        <f>Table33571011[[#This Row],[UNIT PRICE]]*Table33571011[[#This Row],[QTY]]</f>
        <v>0</v>
      </c>
    </row>
    <row r="17" spans="1:6" x14ac:dyDescent="0.4">
      <c r="A17" s="79"/>
      <c r="B17" s="80"/>
      <c r="C17" s="79"/>
      <c r="D17" s="79"/>
      <c r="E17" s="81"/>
      <c r="F17" s="81">
        <f>Table33571011[[#This Row],[UNIT PRICE]]*Table33571011[[#This Row],[QTY]]</f>
        <v>0</v>
      </c>
    </row>
    <row r="18" spans="1:6" ht="13.5" customHeight="1" x14ac:dyDescent="0.4">
      <c r="A18" s="79"/>
      <c r="B18" s="80" t="s">
        <v>186</v>
      </c>
      <c r="C18" s="79" t="s">
        <v>4</v>
      </c>
      <c r="D18" s="79">
        <v>1</v>
      </c>
      <c r="E18" s="81"/>
      <c r="F18" s="81">
        <f>Table33571011[[#This Row],[UNIT PRICE]]*Table33571011[[#This Row],[QTY]]</f>
        <v>0</v>
      </c>
    </row>
    <row r="19" spans="1:6" x14ac:dyDescent="0.4">
      <c r="A19" s="79"/>
      <c r="B19" s="80"/>
      <c r="C19" s="79"/>
      <c r="D19" s="79"/>
      <c r="E19" s="81"/>
      <c r="F19" s="81"/>
    </row>
    <row r="20" spans="1:6" x14ac:dyDescent="0.4">
      <c r="A20" s="79"/>
      <c r="B20" s="80"/>
      <c r="C20" s="79"/>
      <c r="D20" s="79"/>
      <c r="E20" s="81"/>
      <c r="F20" s="81"/>
    </row>
    <row r="21" spans="1:6" x14ac:dyDescent="0.4">
      <c r="A21" t="s">
        <v>60</v>
      </c>
      <c r="B21"/>
      <c r="C21"/>
      <c r="D21"/>
      <c r="E21"/>
      <c r="F21" s="31">
        <f>SUBTOTAL(109,Table33571011[TOTAL USD])</f>
        <v>0</v>
      </c>
    </row>
  </sheetData>
  <mergeCells count="1">
    <mergeCell ref="A1:F1"/>
  </mergeCells>
  <printOptions horizontalCentered="1"/>
  <pageMargins left="0.25" right="0.25" top="0.75" bottom="0.75" header="0.3" footer="0.3"/>
  <pageSetup paperSize="9" scale="96" fitToHeight="0" orientation="portrait" r:id="rId1"/>
  <headerFooter>
    <oddFooter>&amp;R&amp;P/&amp;N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61E88-90D0-4477-AD62-7C443D89496E}">
  <sheetPr>
    <tabColor theme="0" tint="-0.14999847407452621"/>
    <pageSetUpPr fitToPage="1"/>
  </sheetPr>
  <dimension ref="A1:F49"/>
  <sheetViews>
    <sheetView showGridLines="0" view="pageBreakPreview" topLeftCell="A39" zoomScaleNormal="100" zoomScaleSheetLayoutView="100" workbookViewId="0">
      <pane xSplit="3" topLeftCell="D1" activePane="topRight" state="frozen"/>
      <selection activeCell="B25" sqref="B25"/>
      <selection pane="topRight" activeCell="E3" sqref="E3:E48"/>
    </sheetView>
  </sheetViews>
  <sheetFormatPr defaultColWidth="9" defaultRowHeight="14.6" x14ac:dyDescent="0.4"/>
  <cols>
    <col min="1" max="1" width="7.15234375" style="4" customWidth="1"/>
    <col min="2" max="2" width="50.53515625" style="33" customWidth="1"/>
    <col min="3" max="3" width="8.53515625" style="34" customWidth="1"/>
    <col min="4" max="4" width="8.53515625" style="4" customWidth="1"/>
    <col min="5" max="5" width="13.53515625" style="6" customWidth="1"/>
    <col min="6" max="6" width="13.23046875" style="6" customWidth="1"/>
    <col min="7" max="16384" width="9" style="3"/>
  </cols>
  <sheetData>
    <row r="1" spans="1:6" ht="25" customHeight="1" x14ac:dyDescent="0.4">
      <c r="A1" s="121" t="s">
        <v>92</v>
      </c>
      <c r="B1" s="121"/>
      <c r="C1" s="121"/>
      <c r="D1" s="121"/>
      <c r="E1" s="121"/>
      <c r="F1" s="121"/>
    </row>
    <row r="2" spans="1:6" s="4" customFormat="1" ht="25" customHeight="1" x14ac:dyDescent="0.4">
      <c r="A2" s="36" t="s">
        <v>0</v>
      </c>
      <c r="B2" s="37" t="s">
        <v>1</v>
      </c>
      <c r="C2" s="36" t="s">
        <v>3</v>
      </c>
      <c r="D2" s="38" t="s">
        <v>2</v>
      </c>
      <c r="E2" s="39" t="s">
        <v>25</v>
      </c>
      <c r="F2" s="39" t="s">
        <v>59</v>
      </c>
    </row>
    <row r="3" spans="1:6" x14ac:dyDescent="0.4">
      <c r="A3" s="60"/>
      <c r="B3" s="58"/>
      <c r="C3" s="61"/>
      <c r="D3" s="49"/>
      <c r="E3" s="62"/>
      <c r="F3" s="62"/>
    </row>
    <row r="4" spans="1:6" x14ac:dyDescent="0.4">
      <c r="A4" s="60"/>
      <c r="B4" s="82" t="s">
        <v>69</v>
      </c>
      <c r="C4" s="61"/>
      <c r="D4" s="49"/>
      <c r="E4" s="62"/>
      <c r="F4" s="62"/>
    </row>
    <row r="5" spans="1:6" ht="58.3" x14ac:dyDescent="0.4">
      <c r="A5" s="60"/>
      <c r="B5" s="58" t="s">
        <v>70</v>
      </c>
      <c r="C5" s="61"/>
      <c r="D5" s="49"/>
      <c r="E5" s="62"/>
      <c r="F5" s="62"/>
    </row>
    <row r="6" spans="1:6" x14ac:dyDescent="0.4">
      <c r="A6" s="60"/>
      <c r="B6" s="58"/>
      <c r="C6" s="61"/>
      <c r="D6" s="49"/>
      <c r="E6" s="62"/>
      <c r="F6" s="62"/>
    </row>
    <row r="7" spans="1:6" x14ac:dyDescent="0.4">
      <c r="A7" s="60"/>
      <c r="B7" s="58" t="s">
        <v>71</v>
      </c>
      <c r="C7" s="61" t="s">
        <v>4</v>
      </c>
      <c r="D7" s="61">
        <f>30+12+27</f>
        <v>69</v>
      </c>
      <c r="E7" s="62"/>
      <c r="F7" s="62">
        <f>Table335[[#This Row],[UNIT PRICE]]*Table335[[#This Row],[QTY]]</f>
        <v>0</v>
      </c>
    </row>
    <row r="8" spans="1:6" x14ac:dyDescent="0.4">
      <c r="A8" s="60"/>
      <c r="B8" s="58" t="s">
        <v>72</v>
      </c>
      <c r="C8" s="61" t="s">
        <v>4</v>
      </c>
      <c r="D8" s="61">
        <f>30+9+4</f>
        <v>43</v>
      </c>
      <c r="E8" s="62"/>
      <c r="F8" s="62">
        <f>Table335[[#This Row],[UNIT PRICE]]*Table335[[#This Row],[QTY]]</f>
        <v>0</v>
      </c>
    </row>
    <row r="9" spans="1:6" x14ac:dyDescent="0.4">
      <c r="A9" s="60"/>
      <c r="B9" s="58" t="s">
        <v>95</v>
      </c>
      <c r="C9" s="61" t="s">
        <v>4</v>
      </c>
      <c r="D9" s="61">
        <v>66</v>
      </c>
      <c r="E9" s="62"/>
      <c r="F9" s="62">
        <f>Table335[[#This Row],[UNIT PRICE]]*Table335[[#This Row],[QTY]]</f>
        <v>0</v>
      </c>
    </row>
    <row r="10" spans="1:6" x14ac:dyDescent="0.4">
      <c r="A10" s="60"/>
      <c r="B10" s="58" t="s">
        <v>137</v>
      </c>
      <c r="C10" s="61" t="s">
        <v>4</v>
      </c>
      <c r="D10" s="61">
        <v>18</v>
      </c>
      <c r="E10" s="62"/>
      <c r="F10" s="62">
        <f>Table335[[#This Row],[UNIT PRICE]]*Table335[[#This Row],[QTY]]</f>
        <v>0</v>
      </c>
    </row>
    <row r="11" spans="1:6" x14ac:dyDescent="0.4">
      <c r="A11" s="60"/>
      <c r="B11" s="58" t="s">
        <v>193</v>
      </c>
      <c r="C11" s="61" t="s">
        <v>4</v>
      </c>
      <c r="D11" s="61">
        <v>3</v>
      </c>
      <c r="E11" s="62"/>
      <c r="F11" s="62">
        <f>Table335[[#This Row],[UNIT PRICE]]*Table335[[#This Row],[QTY]]</f>
        <v>0</v>
      </c>
    </row>
    <row r="12" spans="1:6" x14ac:dyDescent="0.4">
      <c r="A12" s="60"/>
      <c r="B12" s="58" t="s">
        <v>73</v>
      </c>
      <c r="C12" s="61" t="s">
        <v>4</v>
      </c>
      <c r="D12" s="61">
        <v>1</v>
      </c>
      <c r="E12" s="62"/>
      <c r="F12" s="62">
        <f>Table335[[#This Row],[UNIT PRICE]]*Table335[[#This Row],[QTY]]</f>
        <v>0</v>
      </c>
    </row>
    <row r="13" spans="1:6" x14ac:dyDescent="0.4">
      <c r="A13" s="60"/>
      <c r="B13" s="58" t="s">
        <v>206</v>
      </c>
      <c r="C13" s="61" t="s">
        <v>4</v>
      </c>
      <c r="D13" s="61">
        <v>9</v>
      </c>
      <c r="E13" s="62"/>
      <c r="F13" s="62">
        <f>Table335[[#This Row],[UNIT PRICE]]*Table335[[#This Row],[QTY]]</f>
        <v>0</v>
      </c>
    </row>
    <row r="14" spans="1:6" x14ac:dyDescent="0.4">
      <c r="A14" s="60"/>
      <c r="B14" s="58" t="s">
        <v>207</v>
      </c>
      <c r="C14" s="61" t="s">
        <v>4</v>
      </c>
      <c r="D14" s="49">
        <v>3</v>
      </c>
      <c r="E14" s="62"/>
      <c r="F14" s="62">
        <f>Table335[[#This Row],[UNIT PRICE]]*Table335[[#This Row],[QTY]]</f>
        <v>0</v>
      </c>
    </row>
    <row r="15" spans="1:6" x14ac:dyDescent="0.4">
      <c r="A15" s="60"/>
      <c r="B15" s="58" t="s">
        <v>209</v>
      </c>
      <c r="C15" s="61" t="s">
        <v>4</v>
      </c>
      <c r="D15" s="49">
        <v>5</v>
      </c>
      <c r="E15" s="62"/>
      <c r="F15" s="62">
        <f>Table335[[#This Row],[UNIT PRICE]]*Table335[[#This Row],[QTY]]</f>
        <v>0</v>
      </c>
    </row>
    <row r="16" spans="1:6" x14ac:dyDescent="0.4">
      <c r="A16" s="60"/>
      <c r="B16" s="58" t="s">
        <v>210</v>
      </c>
      <c r="C16" s="61" t="s">
        <v>4</v>
      </c>
      <c r="D16" s="49">
        <v>1</v>
      </c>
      <c r="E16" s="62"/>
      <c r="F16" s="62">
        <f>Table335[[#This Row],[UNIT PRICE]]*Table335[[#This Row],[QTY]]</f>
        <v>0</v>
      </c>
    </row>
    <row r="17" spans="1:6" x14ac:dyDescent="0.4">
      <c r="A17" s="60"/>
      <c r="B17" s="58" t="s">
        <v>211</v>
      </c>
      <c r="C17" s="61" t="s">
        <v>4</v>
      </c>
      <c r="D17" s="49">
        <v>1</v>
      </c>
      <c r="E17" s="62"/>
      <c r="F17" s="62">
        <f>Table335[[#This Row],[UNIT PRICE]]*Table335[[#This Row],[QTY]]</f>
        <v>0</v>
      </c>
    </row>
    <row r="18" spans="1:6" x14ac:dyDescent="0.4">
      <c r="A18" s="60"/>
      <c r="B18" s="58"/>
      <c r="C18" s="61"/>
      <c r="D18" s="49"/>
      <c r="E18" s="62"/>
      <c r="F18" s="62"/>
    </row>
    <row r="19" spans="1:6" ht="29.15" x14ac:dyDescent="0.4">
      <c r="A19" s="60"/>
      <c r="B19" s="58" t="s">
        <v>194</v>
      </c>
      <c r="C19" s="61" t="s">
        <v>4</v>
      </c>
      <c r="D19" s="49">
        <v>9</v>
      </c>
      <c r="E19" s="62"/>
      <c r="F19" s="62">
        <f>Table335[[#This Row],[UNIT PRICE]]*Table335[[#This Row],[QTY]]</f>
        <v>0</v>
      </c>
    </row>
    <row r="20" spans="1:6" x14ac:dyDescent="0.4">
      <c r="A20" s="60"/>
      <c r="B20" s="58"/>
      <c r="C20" s="61"/>
      <c r="D20" s="49"/>
      <c r="E20" s="62"/>
      <c r="F20" s="62"/>
    </row>
    <row r="21" spans="1:6" x14ac:dyDescent="0.4">
      <c r="A21" s="60"/>
      <c r="B21" s="82" t="s">
        <v>18</v>
      </c>
      <c r="C21" s="61"/>
      <c r="D21" s="49"/>
      <c r="E21" s="62"/>
      <c r="F21" s="62"/>
    </row>
    <row r="22" spans="1:6" ht="29.15" x14ac:dyDescent="0.4">
      <c r="A22" s="60"/>
      <c r="B22" s="58" t="s">
        <v>74</v>
      </c>
      <c r="C22" s="61"/>
      <c r="D22" s="49"/>
      <c r="E22" s="62"/>
      <c r="F22" s="62"/>
    </row>
    <row r="23" spans="1:6" x14ac:dyDescent="0.4">
      <c r="A23" s="60"/>
      <c r="B23" s="58"/>
      <c r="C23" s="61"/>
      <c r="D23" s="49"/>
      <c r="E23" s="62"/>
      <c r="F23" s="62"/>
    </row>
    <row r="24" spans="1:6" x14ac:dyDescent="0.4">
      <c r="A24" s="60"/>
      <c r="B24" s="58" t="s">
        <v>246</v>
      </c>
      <c r="C24" s="61" t="s">
        <v>4</v>
      </c>
      <c r="D24" s="61">
        <f>23+12</f>
        <v>35</v>
      </c>
      <c r="E24" s="62"/>
      <c r="F24" s="62">
        <f>Table335[[#This Row],[UNIT PRICE]]*Table335[[#This Row],[QTY]]</f>
        <v>0</v>
      </c>
    </row>
    <row r="25" spans="1:6" x14ac:dyDescent="0.4">
      <c r="A25" s="60"/>
      <c r="B25" s="58" t="s">
        <v>247</v>
      </c>
      <c r="C25" s="61" t="s">
        <v>4</v>
      </c>
      <c r="D25" s="61">
        <f>7+27</f>
        <v>34</v>
      </c>
      <c r="E25" s="62"/>
      <c r="F25" s="62">
        <f>Table335[[#This Row],[UNIT PRICE]]*Table335[[#This Row],[QTY]]</f>
        <v>0</v>
      </c>
    </row>
    <row r="26" spans="1:6" ht="29.15" x14ac:dyDescent="0.4">
      <c r="A26" s="77"/>
      <c r="B26" s="58" t="s">
        <v>75</v>
      </c>
      <c r="C26" s="61" t="s">
        <v>4</v>
      </c>
      <c r="D26" s="61">
        <f>15+9</f>
        <v>24</v>
      </c>
      <c r="E26" s="62"/>
      <c r="F26" s="62">
        <f>Table335[[#This Row],[UNIT PRICE]]*Table335[[#This Row],[QTY]]</f>
        <v>0</v>
      </c>
    </row>
    <row r="27" spans="1:6" x14ac:dyDescent="0.4">
      <c r="A27" s="77"/>
      <c r="B27" s="58" t="s">
        <v>76</v>
      </c>
      <c r="C27" s="61" t="s">
        <v>4</v>
      </c>
      <c r="D27" s="61">
        <f>15+4</f>
        <v>19</v>
      </c>
      <c r="E27" s="62"/>
      <c r="F27" s="62">
        <f>Table335[[#This Row],[UNIT PRICE]]*Table335[[#This Row],[QTY]]</f>
        <v>0</v>
      </c>
    </row>
    <row r="28" spans="1:6" x14ac:dyDescent="0.4">
      <c r="A28" s="77"/>
      <c r="B28" s="58" t="s">
        <v>94</v>
      </c>
      <c r="C28" s="61" t="s">
        <v>4</v>
      </c>
      <c r="D28" s="61">
        <v>66</v>
      </c>
      <c r="E28" s="62"/>
      <c r="F28" s="62">
        <f>Table335[[#This Row],[UNIT PRICE]]*Table335[[#This Row],[QTY]]</f>
        <v>0</v>
      </c>
    </row>
    <row r="29" spans="1:6" x14ac:dyDescent="0.4">
      <c r="A29" s="77"/>
      <c r="B29" s="40" t="s">
        <v>188</v>
      </c>
      <c r="C29" s="61" t="s">
        <v>4</v>
      </c>
      <c r="D29" s="63">
        <v>18</v>
      </c>
      <c r="E29" s="65"/>
      <c r="F29" s="62">
        <f>Table335[[#This Row],[UNIT PRICE]]*Table335[[#This Row],[QTY]]</f>
        <v>0</v>
      </c>
    </row>
    <row r="30" spans="1:6" x14ac:dyDescent="0.4">
      <c r="A30" s="77"/>
      <c r="B30" s="40"/>
      <c r="C30" s="63"/>
      <c r="D30" s="64"/>
      <c r="E30" s="65"/>
      <c r="F30" s="62"/>
    </row>
    <row r="31" spans="1:6" x14ac:dyDescent="0.4">
      <c r="A31" s="77"/>
      <c r="B31" s="55" t="s">
        <v>77</v>
      </c>
      <c r="C31" s="63"/>
      <c r="D31" s="64"/>
      <c r="E31" s="65"/>
      <c r="F31" s="62"/>
    </row>
    <row r="32" spans="1:6" ht="58.3" x14ac:dyDescent="0.4">
      <c r="A32" s="77"/>
      <c r="B32" s="40" t="s">
        <v>78</v>
      </c>
      <c r="C32" s="63"/>
      <c r="D32" s="64"/>
      <c r="E32" s="65"/>
      <c r="F32" s="62"/>
    </row>
    <row r="33" spans="1:6" x14ac:dyDescent="0.4">
      <c r="A33" s="43"/>
      <c r="B33" s="58"/>
      <c r="C33" s="61"/>
      <c r="D33" s="43"/>
      <c r="E33" s="62"/>
      <c r="F33" s="62" t="str">
        <f t="shared" ref="F33" si="0">IF(C33&lt;&gt;0,C33*E33,"")</f>
        <v/>
      </c>
    </row>
    <row r="34" spans="1:6" x14ac:dyDescent="0.4">
      <c r="A34" s="79"/>
      <c r="B34" s="80" t="s">
        <v>79</v>
      </c>
      <c r="C34" s="79"/>
      <c r="D34" s="79"/>
      <c r="E34" s="81"/>
      <c r="F34" s="81"/>
    </row>
    <row r="35" spans="1:6" x14ac:dyDescent="0.4">
      <c r="A35" s="79"/>
      <c r="B35" s="80" t="s">
        <v>80</v>
      </c>
      <c r="C35" s="61" t="s">
        <v>4</v>
      </c>
      <c r="D35" s="79">
        <v>20</v>
      </c>
      <c r="E35" s="81"/>
      <c r="F35" s="62">
        <f>Table335[[#This Row],[UNIT PRICE]]*Table335[[#This Row],[QTY]]</f>
        <v>0</v>
      </c>
    </row>
    <row r="36" spans="1:6" x14ac:dyDescent="0.4">
      <c r="A36" s="79"/>
      <c r="B36" s="80" t="s">
        <v>195</v>
      </c>
      <c r="C36" s="61" t="s">
        <v>4</v>
      </c>
      <c r="D36" s="79">
        <v>4</v>
      </c>
      <c r="E36" s="81"/>
      <c r="F36" s="62">
        <f>Table335[[#This Row],[UNIT PRICE]]*Table335[[#This Row],[QTY]]</f>
        <v>0</v>
      </c>
    </row>
    <row r="37" spans="1:6" x14ac:dyDescent="0.4">
      <c r="A37" s="79"/>
      <c r="B37" s="80" t="s">
        <v>93</v>
      </c>
      <c r="C37" s="61" t="s">
        <v>4</v>
      </c>
      <c r="D37" s="79">
        <v>24</v>
      </c>
      <c r="E37" s="81"/>
      <c r="F37" s="62">
        <f>Table335[[#This Row],[UNIT PRICE]]*Table335[[#This Row],[QTY]]</f>
        <v>0</v>
      </c>
    </row>
    <row r="38" spans="1:6" x14ac:dyDescent="0.4">
      <c r="A38" s="79"/>
      <c r="B38" s="80"/>
      <c r="C38" s="79"/>
      <c r="D38" s="79"/>
      <c r="E38" s="81"/>
      <c r="F38" s="81"/>
    </row>
    <row r="39" spans="1:6" x14ac:dyDescent="0.4">
      <c r="A39" s="79"/>
      <c r="B39" s="80" t="s">
        <v>81</v>
      </c>
      <c r="C39" s="79"/>
      <c r="D39" s="79"/>
      <c r="E39" s="81"/>
      <c r="F39" s="81"/>
    </row>
    <row r="40" spans="1:6" x14ac:dyDescent="0.4">
      <c r="A40" s="79"/>
      <c r="B40" s="80" t="s">
        <v>82</v>
      </c>
      <c r="C40" s="61" t="s">
        <v>4</v>
      </c>
      <c r="D40" s="79">
        <v>40</v>
      </c>
      <c r="E40" s="81"/>
      <c r="F40" s="62">
        <f>Table335[[#This Row],[UNIT PRICE]]*Table335[[#This Row],[QTY]]</f>
        <v>0</v>
      </c>
    </row>
    <row r="41" spans="1:6" x14ac:dyDescent="0.4">
      <c r="A41" s="79"/>
      <c r="B41" s="80" t="s">
        <v>83</v>
      </c>
      <c r="C41" s="61" t="s">
        <v>4</v>
      </c>
      <c r="D41" s="79">
        <v>15</v>
      </c>
      <c r="E41" s="81"/>
      <c r="F41" s="62">
        <f>Table335[[#This Row],[UNIT PRICE]]*Table335[[#This Row],[QTY]]</f>
        <v>0</v>
      </c>
    </row>
    <row r="42" spans="1:6" x14ac:dyDescent="0.4">
      <c r="A42" s="79"/>
      <c r="B42" s="80" t="s">
        <v>84</v>
      </c>
      <c r="C42" s="61" t="s">
        <v>4</v>
      </c>
      <c r="D42" s="79">
        <v>20</v>
      </c>
      <c r="E42" s="81"/>
      <c r="F42" s="62">
        <f>Table335[[#This Row],[UNIT PRICE]]*Table335[[#This Row],[QTY]]</f>
        <v>0</v>
      </c>
    </row>
    <row r="43" spans="1:6" x14ac:dyDescent="0.4">
      <c r="A43" s="79"/>
      <c r="B43" s="80"/>
      <c r="C43" s="79"/>
      <c r="D43" s="79"/>
      <c r="E43" s="81"/>
      <c r="F43" s="81"/>
    </row>
    <row r="44" spans="1:6" x14ac:dyDescent="0.4">
      <c r="A44" s="79"/>
      <c r="B44" s="83" t="s">
        <v>85</v>
      </c>
      <c r="C44" s="79"/>
      <c r="D44" s="79"/>
      <c r="E44" s="81"/>
      <c r="F44" s="81"/>
    </row>
    <row r="45" spans="1:6" ht="72.900000000000006" x14ac:dyDescent="0.4">
      <c r="A45" s="79"/>
      <c r="B45" s="80" t="s">
        <v>86</v>
      </c>
      <c r="C45" s="79"/>
      <c r="D45" s="79"/>
      <c r="E45" s="81"/>
      <c r="F45" s="81"/>
    </row>
    <row r="46" spans="1:6" x14ac:dyDescent="0.4">
      <c r="A46" s="79"/>
      <c r="B46" s="80" t="s">
        <v>291</v>
      </c>
      <c r="C46" s="61" t="s">
        <v>4</v>
      </c>
      <c r="D46" s="79">
        <v>2</v>
      </c>
      <c r="E46" s="81"/>
      <c r="F46" s="62">
        <f>Table335[[#This Row],[UNIT PRICE]]*Table335[[#This Row],[QTY]]</f>
        <v>0</v>
      </c>
    </row>
    <row r="47" spans="1:6" x14ac:dyDescent="0.4">
      <c r="A47" s="79"/>
      <c r="B47" s="80" t="s">
        <v>227</v>
      </c>
      <c r="C47" s="61" t="s">
        <v>4</v>
      </c>
      <c r="D47" s="79">
        <v>60</v>
      </c>
      <c r="E47" s="81"/>
      <c r="F47" s="62">
        <f>Table335[[#This Row],[UNIT PRICE]]*Table335[[#This Row],[QTY]]</f>
        <v>0</v>
      </c>
    </row>
    <row r="48" spans="1:6" x14ac:dyDescent="0.4">
      <c r="A48" s="79"/>
      <c r="B48" s="80"/>
      <c r="C48" s="79"/>
      <c r="D48" s="79"/>
      <c r="E48" s="81"/>
      <c r="F48" s="81"/>
    </row>
    <row r="49" spans="1:6" x14ac:dyDescent="0.4">
      <c r="A49" t="s">
        <v>60</v>
      </c>
      <c r="B49"/>
      <c r="C49"/>
      <c r="D49"/>
      <c r="E49"/>
      <c r="F49" s="31">
        <f>SUBTOTAL(109,Table335[TOTAL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31"/>
  <sheetViews>
    <sheetView showGridLines="0" view="pageBreakPreview" topLeftCell="A21" zoomScaleNormal="100" zoomScaleSheetLayoutView="100" workbookViewId="0">
      <selection activeCell="E29" sqref="E4:E29"/>
    </sheetView>
  </sheetViews>
  <sheetFormatPr defaultColWidth="9" defaultRowHeight="14.6" x14ac:dyDescent="0.4"/>
  <cols>
    <col min="1" max="1" width="7.15234375" style="3" customWidth="1"/>
    <col min="2" max="2" width="50.53515625" style="3" customWidth="1"/>
    <col min="3" max="4" width="8.53515625" style="4" customWidth="1"/>
    <col min="5" max="5" width="13.4609375" style="6" customWidth="1"/>
    <col min="6" max="6" width="13.15234375" style="6" customWidth="1"/>
    <col min="7" max="16384" width="9" style="3"/>
  </cols>
  <sheetData>
    <row r="1" spans="1:6" s="1" customFormat="1" ht="25" customHeight="1" x14ac:dyDescent="0.4">
      <c r="A1" s="120" t="s">
        <v>52</v>
      </c>
      <c r="B1" s="120"/>
      <c r="C1" s="120"/>
      <c r="D1" s="120"/>
      <c r="E1" s="120"/>
      <c r="F1" s="120"/>
    </row>
    <row r="2" spans="1:6" s="35" customFormat="1" ht="25" customHeight="1" x14ac:dyDescent="0.4">
      <c r="A2" s="2" t="s">
        <v>0</v>
      </c>
      <c r="B2" s="2" t="s">
        <v>1</v>
      </c>
      <c r="C2" s="26" t="s">
        <v>3</v>
      </c>
      <c r="D2" s="2" t="s">
        <v>2</v>
      </c>
      <c r="E2" s="27" t="s">
        <v>25</v>
      </c>
      <c r="F2" s="27" t="s">
        <v>59</v>
      </c>
    </row>
    <row r="3" spans="1:6" x14ac:dyDescent="0.4">
      <c r="A3" s="43"/>
      <c r="B3" s="44"/>
      <c r="C3" s="45"/>
      <c r="D3" s="41"/>
      <c r="E3" s="46"/>
      <c r="F3" s="46"/>
    </row>
    <row r="4" spans="1:6" x14ac:dyDescent="0.4">
      <c r="A4" s="43"/>
      <c r="B4" s="47" t="s">
        <v>61</v>
      </c>
      <c r="C4" s="45"/>
      <c r="D4" s="41"/>
      <c r="E4" s="46"/>
      <c r="F4" s="46"/>
    </row>
    <row r="5" spans="1:6" x14ac:dyDescent="0.4">
      <c r="A5" s="43"/>
      <c r="B5" s="42" t="s">
        <v>290</v>
      </c>
      <c r="C5" s="45" t="s">
        <v>4</v>
      </c>
      <c r="D5" s="41">
        <v>1</v>
      </c>
      <c r="E5" s="46"/>
      <c r="F5" s="46">
        <f>Table5[[#This Row],[QTY]]*Table5[[#This Row],[UNIT PRICE]]</f>
        <v>0</v>
      </c>
    </row>
    <row r="6" spans="1:6" x14ac:dyDescent="0.4">
      <c r="A6" s="43"/>
      <c r="B6" s="42" t="s">
        <v>196</v>
      </c>
      <c r="C6" s="45" t="s">
        <v>4</v>
      </c>
      <c r="D6" s="41">
        <v>1</v>
      </c>
      <c r="E6" s="46"/>
      <c r="F6" s="46">
        <f>Table5[[#This Row],[QTY]]*Table5[[#This Row],[UNIT PRICE]]</f>
        <v>0</v>
      </c>
    </row>
    <row r="7" spans="1:6" x14ac:dyDescent="0.4">
      <c r="A7" s="43"/>
      <c r="B7" s="48" t="s">
        <v>34</v>
      </c>
      <c r="C7" s="45" t="s">
        <v>4</v>
      </c>
      <c r="D7" s="49">
        <v>1</v>
      </c>
      <c r="E7" s="46"/>
      <c r="F7" s="46">
        <f>Table5[[#This Row],[QTY]]*Table5[[#This Row],[UNIT PRICE]]</f>
        <v>0</v>
      </c>
    </row>
    <row r="8" spans="1:6" ht="29.15" x14ac:dyDescent="0.4">
      <c r="A8" s="43"/>
      <c r="B8" s="40" t="s">
        <v>35</v>
      </c>
      <c r="C8" s="45" t="s">
        <v>4</v>
      </c>
      <c r="D8" s="49">
        <v>1</v>
      </c>
      <c r="E8" s="46"/>
      <c r="F8" s="46">
        <f>Table5[[#This Row],[QTY]]*Table5[[#This Row],[UNIT PRICE]]</f>
        <v>0</v>
      </c>
    </row>
    <row r="9" spans="1:6" ht="43.75" x14ac:dyDescent="0.4">
      <c r="A9" s="43"/>
      <c r="B9" s="50" t="s">
        <v>62</v>
      </c>
      <c r="C9" s="41" t="s">
        <v>4</v>
      </c>
      <c r="D9" s="41">
        <v>1</v>
      </c>
      <c r="E9" s="51"/>
      <c r="F9" s="46">
        <f>Table5[[#This Row],[QTY]]*Table5[[#This Row],[UNIT PRICE]]</f>
        <v>0</v>
      </c>
    </row>
    <row r="10" spans="1:6" ht="43.75" x14ac:dyDescent="0.4">
      <c r="A10" s="43"/>
      <c r="B10" s="50" t="s">
        <v>43</v>
      </c>
      <c r="C10" s="41" t="s">
        <v>4</v>
      </c>
      <c r="D10" s="41">
        <v>1</v>
      </c>
      <c r="E10" s="51"/>
      <c r="F10" s="46">
        <f>Table5[[#This Row],[QTY]]*Table5[[#This Row],[UNIT PRICE]]</f>
        <v>0</v>
      </c>
    </row>
    <row r="11" spans="1:6" ht="29.15" x14ac:dyDescent="0.4">
      <c r="A11" s="43"/>
      <c r="B11" s="50" t="s">
        <v>221</v>
      </c>
      <c r="C11" s="41" t="s">
        <v>109</v>
      </c>
      <c r="D11" s="41">
        <v>1</v>
      </c>
      <c r="E11" s="51"/>
      <c r="F11" s="46">
        <f>Table5[[#This Row],[QTY]]*Table5[[#This Row],[UNIT PRICE]]</f>
        <v>0</v>
      </c>
    </row>
    <row r="12" spans="1:6" x14ac:dyDescent="0.4">
      <c r="A12" s="43"/>
      <c r="B12" s="50"/>
      <c r="C12" s="41"/>
      <c r="D12" s="41"/>
      <c r="E12" s="51"/>
      <c r="F12" s="46"/>
    </row>
    <row r="13" spans="1:6" x14ac:dyDescent="0.4">
      <c r="A13" s="43"/>
      <c r="B13" s="47" t="s">
        <v>42</v>
      </c>
      <c r="C13" s="41"/>
      <c r="D13" s="41"/>
      <c r="E13" s="46"/>
      <c r="F13" s="46"/>
    </row>
    <row r="14" spans="1:6" ht="116.6" x14ac:dyDescent="0.4">
      <c r="A14" s="43"/>
      <c r="B14" s="40" t="s">
        <v>48</v>
      </c>
      <c r="C14" s="45" t="s">
        <v>4</v>
      </c>
      <c r="D14" s="52">
        <v>2</v>
      </c>
      <c r="E14" s="46"/>
      <c r="F14" s="46">
        <f>Table5[[#This Row],[QTY]]*Table5[[#This Row],[UNIT PRICE]]</f>
        <v>0</v>
      </c>
    </row>
    <row r="15" spans="1:6" x14ac:dyDescent="0.4">
      <c r="A15" s="43"/>
      <c r="B15" s="40" t="s">
        <v>41</v>
      </c>
      <c r="C15" s="45" t="s">
        <v>4</v>
      </c>
      <c r="D15" s="52">
        <v>1</v>
      </c>
      <c r="E15" s="46"/>
      <c r="F15" s="46">
        <f>Table5[[#This Row],[QTY]]*Table5[[#This Row],[UNIT PRICE]]</f>
        <v>0</v>
      </c>
    </row>
    <row r="16" spans="1:6" ht="29.15" x14ac:dyDescent="0.4">
      <c r="A16" s="43"/>
      <c r="B16" s="40" t="s">
        <v>47</v>
      </c>
      <c r="C16" s="53" t="s">
        <v>4</v>
      </c>
      <c r="D16" s="54">
        <v>1</v>
      </c>
      <c r="E16" s="46"/>
      <c r="F16" s="46">
        <f>Table5[[#This Row],[QTY]]*Table5[[#This Row],[UNIT PRICE]]</f>
        <v>0</v>
      </c>
    </row>
    <row r="17" spans="1:6" x14ac:dyDescent="0.4">
      <c r="A17" s="43"/>
      <c r="B17" s="40" t="s">
        <v>36</v>
      </c>
      <c r="C17" s="41" t="s">
        <v>4</v>
      </c>
      <c r="D17" s="41">
        <v>1</v>
      </c>
      <c r="E17" s="46"/>
      <c r="F17" s="46">
        <f>Table5[[#This Row],[QTY]]*Table5[[#This Row],[UNIT PRICE]]</f>
        <v>0</v>
      </c>
    </row>
    <row r="18" spans="1:6" x14ac:dyDescent="0.4">
      <c r="A18" s="43"/>
      <c r="B18" s="40"/>
      <c r="C18" s="54"/>
      <c r="D18" s="54"/>
      <c r="E18" s="46"/>
      <c r="F18" s="46"/>
    </row>
    <row r="19" spans="1:6" ht="43.75" x14ac:dyDescent="0.4">
      <c r="A19" s="43"/>
      <c r="B19" s="55" t="s">
        <v>44</v>
      </c>
      <c r="C19" s="56"/>
      <c r="D19" s="54"/>
      <c r="E19" s="46"/>
      <c r="F19" s="46"/>
    </row>
    <row r="20" spans="1:6" x14ac:dyDescent="0.4">
      <c r="A20" s="43"/>
      <c r="B20" s="40" t="s">
        <v>45</v>
      </c>
      <c r="C20" s="56" t="s">
        <v>5</v>
      </c>
      <c r="D20" s="57">
        <v>20</v>
      </c>
      <c r="E20" s="46"/>
      <c r="F20" s="46">
        <f>Table5[[#This Row],[QTY]]*Table5[[#This Row],[UNIT PRICE]]</f>
        <v>0</v>
      </c>
    </row>
    <row r="21" spans="1:6" x14ac:dyDescent="0.4">
      <c r="A21" s="43"/>
      <c r="B21" s="40" t="s">
        <v>46</v>
      </c>
      <c r="C21" s="56" t="s">
        <v>4</v>
      </c>
      <c r="D21" s="57">
        <v>10</v>
      </c>
      <c r="E21" s="46"/>
      <c r="F21" s="46">
        <f>Table5[[#This Row],[QTY]]*Table5[[#This Row],[UNIT PRICE]]</f>
        <v>0</v>
      </c>
    </row>
    <row r="22" spans="1:6" x14ac:dyDescent="0.4">
      <c r="A22" s="43"/>
      <c r="B22" s="40" t="s">
        <v>37</v>
      </c>
      <c r="C22" s="56" t="s">
        <v>5</v>
      </c>
      <c r="D22" s="52">
        <v>2</v>
      </c>
      <c r="E22" s="46"/>
      <c r="F22" s="46">
        <f>Table5[[#This Row],[QTY]]*Table5[[#This Row],[UNIT PRICE]]</f>
        <v>0</v>
      </c>
    </row>
    <row r="23" spans="1:6" x14ac:dyDescent="0.4">
      <c r="A23" s="43"/>
      <c r="B23" s="40" t="s">
        <v>38</v>
      </c>
      <c r="C23" s="56" t="s">
        <v>4</v>
      </c>
      <c r="D23" s="57">
        <v>5</v>
      </c>
      <c r="E23" s="46"/>
      <c r="F23" s="46">
        <f>Table5[[#This Row],[QTY]]*Table5[[#This Row],[UNIT PRICE]]</f>
        <v>0</v>
      </c>
    </row>
    <row r="24" spans="1:6" x14ac:dyDescent="0.4">
      <c r="A24" s="43"/>
      <c r="B24" s="40" t="s">
        <v>39</v>
      </c>
      <c r="C24" s="56" t="s">
        <v>4</v>
      </c>
      <c r="D24" s="57">
        <v>5</v>
      </c>
      <c r="E24" s="46"/>
      <c r="F24" s="46">
        <f>Table5[[#This Row],[QTY]]*Table5[[#This Row],[UNIT PRICE]]</f>
        <v>0</v>
      </c>
    </row>
    <row r="25" spans="1:6" x14ac:dyDescent="0.4">
      <c r="A25" s="43"/>
      <c r="B25" s="40" t="s">
        <v>40</v>
      </c>
      <c r="C25" s="56" t="s">
        <v>4</v>
      </c>
      <c r="D25" s="57">
        <v>5</v>
      </c>
      <c r="E25" s="46"/>
      <c r="F25" s="46">
        <f>Table5[[#This Row],[QTY]]*Table5[[#This Row],[UNIT PRICE]]</f>
        <v>0</v>
      </c>
    </row>
    <row r="26" spans="1:6" ht="29.15" x14ac:dyDescent="0.4">
      <c r="A26" s="43"/>
      <c r="B26" s="40" t="s">
        <v>50</v>
      </c>
      <c r="C26" s="56" t="s">
        <v>4</v>
      </c>
      <c r="D26" s="57">
        <v>1</v>
      </c>
      <c r="E26" s="46"/>
      <c r="F26" s="46">
        <f>Table5[[#This Row],[QTY]]*Table5[[#This Row],[UNIT PRICE]]</f>
        <v>0</v>
      </c>
    </row>
    <row r="27" spans="1:6" ht="29.15" x14ac:dyDescent="0.4">
      <c r="A27" s="43"/>
      <c r="B27" s="40" t="s">
        <v>49</v>
      </c>
      <c r="C27" s="56" t="s">
        <v>4</v>
      </c>
      <c r="D27" s="43">
        <v>10</v>
      </c>
      <c r="E27" s="46"/>
      <c r="F27" s="46">
        <f>Table5[[#This Row],[QTY]]*Table5[[#This Row],[UNIT PRICE]]</f>
        <v>0</v>
      </c>
    </row>
    <row r="28" spans="1:6" x14ac:dyDescent="0.4">
      <c r="A28" s="43"/>
      <c r="B28" s="40"/>
      <c r="C28" s="56"/>
      <c r="D28" s="43"/>
      <c r="E28" s="46"/>
      <c r="F28" s="46"/>
    </row>
    <row r="29" spans="1:6" ht="29.15" x14ac:dyDescent="0.4">
      <c r="A29" s="43"/>
      <c r="B29" s="40" t="s">
        <v>222</v>
      </c>
      <c r="C29" s="56" t="s">
        <v>19</v>
      </c>
      <c r="D29" s="43">
        <v>7.5</v>
      </c>
      <c r="E29" s="46"/>
      <c r="F29" s="46">
        <f>Table5[[#This Row],[QTY]]*Table5[[#This Row],[UNIT PRICE]]</f>
        <v>0</v>
      </c>
    </row>
    <row r="30" spans="1:6" x14ac:dyDescent="0.4">
      <c r="A30" s="43"/>
      <c r="B30" s="58"/>
      <c r="C30" s="56"/>
      <c r="D30" s="59"/>
      <c r="E30" s="46"/>
      <c r="F30" s="46"/>
    </row>
    <row r="31" spans="1:6" x14ac:dyDescent="0.4">
      <c r="A31" t="s">
        <v>60</v>
      </c>
      <c r="B31"/>
      <c r="C31"/>
      <c r="D31" s="2"/>
      <c r="E31"/>
      <c r="F31" s="31">
        <f>SUBTOTAL(109,Table5[TOTAL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9EE70-CAF1-4F7E-A28B-0651C51C4AAB}">
  <sheetPr>
    <tabColor theme="0" tint="-0.14999847407452621"/>
    <pageSetUpPr fitToPage="1"/>
  </sheetPr>
  <dimension ref="A1:F64"/>
  <sheetViews>
    <sheetView showGridLines="0" topLeftCell="A49" zoomScaleNormal="100" zoomScaleSheetLayoutView="100" workbookViewId="0">
      <pane xSplit="3" topLeftCell="D1" activePane="topRight" state="frozen"/>
      <selection activeCell="B24" sqref="B24"/>
      <selection pane="topRight" activeCell="E3" sqref="E3:E61"/>
    </sheetView>
  </sheetViews>
  <sheetFormatPr defaultColWidth="9" defaultRowHeight="14.6" x14ac:dyDescent="0.4"/>
  <cols>
    <col min="1" max="1" width="7.15234375" style="4" customWidth="1"/>
    <col min="2" max="2" width="50.53515625" style="33" customWidth="1"/>
    <col min="3" max="3" width="8.53515625" style="34" customWidth="1"/>
    <col min="4" max="4" width="8.53515625" style="4" customWidth="1"/>
    <col min="5" max="5" width="13.53515625" style="6" customWidth="1"/>
    <col min="6" max="6" width="13.23046875" style="6" customWidth="1"/>
    <col min="7" max="16384" width="9" style="3"/>
  </cols>
  <sheetData>
    <row r="1" spans="1:6" ht="25" customHeight="1" x14ac:dyDescent="0.4">
      <c r="A1" s="121" t="s">
        <v>88</v>
      </c>
      <c r="B1" s="121"/>
      <c r="C1" s="121"/>
      <c r="D1" s="121"/>
      <c r="E1" s="121"/>
      <c r="F1" s="121"/>
    </row>
    <row r="2" spans="1:6" s="4" customFormat="1" ht="25" customHeight="1" x14ac:dyDescent="0.4">
      <c r="A2" s="36" t="s">
        <v>0</v>
      </c>
      <c r="B2" s="37" t="s">
        <v>1</v>
      </c>
      <c r="C2" s="36" t="s">
        <v>3</v>
      </c>
      <c r="D2" s="38" t="s">
        <v>2</v>
      </c>
      <c r="E2" s="39" t="s">
        <v>25</v>
      </c>
      <c r="F2" s="39" t="s">
        <v>59</v>
      </c>
    </row>
    <row r="3" spans="1:6" x14ac:dyDescent="0.4">
      <c r="A3" s="60"/>
      <c r="B3" s="58"/>
      <c r="C3" s="61"/>
      <c r="D3" s="49"/>
      <c r="E3" s="62"/>
      <c r="F3" s="62"/>
    </row>
    <row r="4" spans="1:6" x14ac:dyDescent="0.4">
      <c r="A4" s="60"/>
      <c r="B4" s="82" t="s">
        <v>197</v>
      </c>
      <c r="C4" s="61"/>
      <c r="D4" s="49"/>
      <c r="E4" s="62"/>
      <c r="F4" s="62"/>
    </row>
    <row r="5" spans="1:6" ht="43.75" x14ac:dyDescent="0.4">
      <c r="A5" s="60"/>
      <c r="B5" s="95" t="s">
        <v>245</v>
      </c>
      <c r="C5" s="61" t="s">
        <v>27</v>
      </c>
      <c r="D5" s="49">
        <v>1</v>
      </c>
      <c r="E5" s="62"/>
      <c r="F5" s="62">
        <f>Table33[[#This Row],[UNIT PRICE]]*Table33[[#This Row],[QTY]]</f>
        <v>0</v>
      </c>
    </row>
    <row r="6" spans="1:6" x14ac:dyDescent="0.4">
      <c r="A6" s="60"/>
      <c r="B6" s="58"/>
      <c r="C6" s="61"/>
      <c r="D6" s="49"/>
      <c r="E6" s="62"/>
      <c r="F6" s="62"/>
    </row>
    <row r="7" spans="1:6" ht="43.75" x14ac:dyDescent="0.4">
      <c r="A7" s="60"/>
      <c r="B7" s="95" t="s">
        <v>267</v>
      </c>
      <c r="C7" s="61" t="s">
        <v>27</v>
      </c>
      <c r="D7" s="49">
        <v>1</v>
      </c>
      <c r="E7" s="62"/>
      <c r="F7" s="62">
        <f>Table33[[#This Row],[UNIT PRICE]]*Table33[[#This Row],[QTY]]</f>
        <v>0</v>
      </c>
    </row>
    <row r="8" spans="1:6" x14ac:dyDescent="0.4">
      <c r="A8" s="60"/>
      <c r="B8" s="58"/>
      <c r="C8" s="61"/>
      <c r="D8" s="49"/>
      <c r="E8" s="62"/>
      <c r="F8" s="62"/>
    </row>
    <row r="9" spans="1:6" ht="58.3" x14ac:dyDescent="0.4">
      <c r="A9" s="60"/>
      <c r="B9" s="95" t="s">
        <v>268</v>
      </c>
      <c r="C9" s="61" t="s">
        <v>27</v>
      </c>
      <c r="D9" s="49">
        <v>1</v>
      </c>
      <c r="E9" s="62"/>
      <c r="F9" s="62">
        <f>Table33[[#This Row],[UNIT PRICE]]*Table33[[#This Row],[QTY]]</f>
        <v>0</v>
      </c>
    </row>
    <row r="10" spans="1:6" x14ac:dyDescent="0.4">
      <c r="A10" s="60"/>
      <c r="B10" s="95"/>
      <c r="C10" s="61"/>
      <c r="D10" s="49"/>
      <c r="E10" s="62"/>
      <c r="F10" s="62"/>
    </row>
    <row r="11" spans="1:6" ht="43.75" x14ac:dyDescent="0.4">
      <c r="A11" s="60"/>
      <c r="B11" s="95" t="s">
        <v>228</v>
      </c>
      <c r="C11" s="61" t="s">
        <v>27</v>
      </c>
      <c r="D11" s="49">
        <v>1</v>
      </c>
      <c r="E11" s="62"/>
      <c r="F11" s="62">
        <f>Table33[[#This Row],[UNIT PRICE]]*Table33[[#This Row],[QTY]]</f>
        <v>0</v>
      </c>
    </row>
    <row r="12" spans="1:6" x14ac:dyDescent="0.4">
      <c r="A12" s="60"/>
      <c r="B12" s="58"/>
      <c r="C12" s="61"/>
      <c r="D12" s="49"/>
      <c r="E12" s="62"/>
      <c r="F12" s="62"/>
    </row>
    <row r="13" spans="1:6" ht="160.30000000000001" x14ac:dyDescent="0.4">
      <c r="A13" s="60"/>
      <c r="B13" s="58" t="s">
        <v>89</v>
      </c>
      <c r="C13" s="61" t="s">
        <v>27</v>
      </c>
      <c r="D13" s="49">
        <v>4</v>
      </c>
      <c r="E13" s="62"/>
      <c r="F13" s="62">
        <f>Table33[[#This Row],[UNIT PRICE]]*Table33[[#This Row],[QTY]]</f>
        <v>0</v>
      </c>
    </row>
    <row r="14" spans="1:6" x14ac:dyDescent="0.4">
      <c r="A14" s="60"/>
      <c r="B14" s="58"/>
      <c r="C14" s="61"/>
      <c r="D14" s="49"/>
      <c r="E14" s="62"/>
      <c r="F14" s="62"/>
    </row>
    <row r="15" spans="1:6" x14ac:dyDescent="0.4">
      <c r="A15" s="60"/>
      <c r="B15" s="58" t="s">
        <v>90</v>
      </c>
      <c r="C15" s="61" t="s">
        <v>27</v>
      </c>
      <c r="D15" s="49">
        <v>20</v>
      </c>
      <c r="E15" s="62"/>
      <c r="F15" s="62">
        <f>Table33[[#This Row],[UNIT PRICE]]*Table33[[#This Row],[QTY]]</f>
        <v>0</v>
      </c>
    </row>
    <row r="16" spans="1:6" x14ac:dyDescent="0.4">
      <c r="A16" s="60"/>
      <c r="B16" s="58" t="s">
        <v>91</v>
      </c>
      <c r="C16" s="61" t="s">
        <v>27</v>
      </c>
      <c r="D16" s="49">
        <v>10</v>
      </c>
      <c r="E16" s="62"/>
      <c r="F16" s="62">
        <f>Table33[[#This Row],[UNIT PRICE]]*Table33[[#This Row],[QTY]]</f>
        <v>0</v>
      </c>
    </row>
    <row r="17" spans="1:6" x14ac:dyDescent="0.4">
      <c r="A17" s="60"/>
      <c r="B17" s="58"/>
      <c r="C17" s="61"/>
      <c r="D17" s="49"/>
      <c r="E17" s="62"/>
      <c r="F17" s="62"/>
    </row>
    <row r="18" spans="1:6" x14ac:dyDescent="0.4">
      <c r="A18" s="60"/>
      <c r="B18" s="82" t="s">
        <v>113</v>
      </c>
      <c r="C18" s="61"/>
      <c r="D18" s="49"/>
      <c r="E18" s="62"/>
      <c r="F18" s="62" t="str">
        <f t="shared" ref="F18:F63" si="0">IF(C18&lt;&gt;0,C18*E18,"")</f>
        <v/>
      </c>
    </row>
    <row r="19" spans="1:6" x14ac:dyDescent="0.4">
      <c r="A19" s="60"/>
      <c r="B19" s="58"/>
      <c r="C19" s="61"/>
      <c r="D19" s="49"/>
      <c r="E19" s="62"/>
      <c r="F19" s="62" t="str">
        <f t="shared" si="0"/>
        <v/>
      </c>
    </row>
    <row r="20" spans="1:6" x14ac:dyDescent="0.4">
      <c r="A20" s="60"/>
      <c r="B20" s="82" t="s">
        <v>114</v>
      </c>
      <c r="C20" s="61"/>
      <c r="D20" s="49"/>
      <c r="E20" s="62"/>
      <c r="F20" s="62" t="str">
        <f t="shared" si="0"/>
        <v/>
      </c>
    </row>
    <row r="21" spans="1:6" x14ac:dyDescent="0.4">
      <c r="A21" s="60"/>
      <c r="B21" s="58" t="s">
        <v>198</v>
      </c>
      <c r="C21" s="61" t="s">
        <v>4</v>
      </c>
      <c r="D21" s="61">
        <v>1</v>
      </c>
      <c r="E21" s="62"/>
      <c r="F21" s="62">
        <f>Table33[[#This Row],[UNIT PRICE]]*Table33[[#This Row],[QTY]]</f>
        <v>0</v>
      </c>
    </row>
    <row r="22" spans="1:6" x14ac:dyDescent="0.4">
      <c r="A22" s="77"/>
      <c r="B22" s="58" t="s">
        <v>115</v>
      </c>
      <c r="C22" s="61" t="s">
        <v>4</v>
      </c>
      <c r="D22" s="61">
        <v>10</v>
      </c>
      <c r="E22" s="62"/>
      <c r="F22" s="62">
        <f>Table33[[#This Row],[UNIT PRICE]]*Table33[[#This Row],[QTY]]</f>
        <v>0</v>
      </c>
    </row>
    <row r="23" spans="1:6" x14ac:dyDescent="0.4">
      <c r="A23" s="77"/>
      <c r="B23" s="40" t="s">
        <v>116</v>
      </c>
      <c r="C23" s="63" t="s">
        <v>4</v>
      </c>
      <c r="D23" s="63">
        <v>5</v>
      </c>
      <c r="E23" s="65"/>
      <c r="F23" s="62">
        <f>Table33[[#This Row],[UNIT PRICE]]*Table33[[#This Row],[QTY]]</f>
        <v>0</v>
      </c>
    </row>
    <row r="24" spans="1:6" x14ac:dyDescent="0.4">
      <c r="A24" s="77"/>
      <c r="B24" s="40" t="s">
        <v>117</v>
      </c>
      <c r="C24" s="63" t="s">
        <v>4</v>
      </c>
      <c r="D24" s="63">
        <v>4</v>
      </c>
      <c r="E24" s="65"/>
      <c r="F24" s="62">
        <f>Table33[[#This Row],[UNIT PRICE]]*Table33[[#This Row],[QTY]]</f>
        <v>0</v>
      </c>
    </row>
    <row r="25" spans="1:6" x14ac:dyDescent="0.4">
      <c r="A25" s="77"/>
      <c r="B25" s="40"/>
      <c r="C25" s="63"/>
      <c r="D25" s="64"/>
      <c r="E25" s="65"/>
      <c r="F25" s="62"/>
    </row>
    <row r="26" spans="1:6" x14ac:dyDescent="0.4">
      <c r="A26" s="77"/>
      <c r="B26" s="55" t="s">
        <v>118</v>
      </c>
      <c r="C26" s="63"/>
      <c r="D26" s="64"/>
      <c r="E26" s="65"/>
      <c r="F26" s="62"/>
    </row>
    <row r="27" spans="1:6" ht="29.15" x14ac:dyDescent="0.4">
      <c r="A27" s="77"/>
      <c r="B27" s="40" t="s">
        <v>119</v>
      </c>
      <c r="C27" s="63" t="s">
        <v>109</v>
      </c>
      <c r="D27" s="64">
        <v>275</v>
      </c>
      <c r="E27" s="65"/>
      <c r="F27" s="62">
        <f>Table33[[#This Row],[UNIT PRICE]]*Table33[[#This Row],[QTY]]</f>
        <v>0</v>
      </c>
    </row>
    <row r="28" spans="1:6" x14ac:dyDescent="0.4">
      <c r="A28" s="77"/>
      <c r="B28" s="40" t="s">
        <v>120</v>
      </c>
      <c r="C28" s="63" t="s">
        <v>109</v>
      </c>
      <c r="D28" s="64">
        <v>1</v>
      </c>
      <c r="E28" s="65"/>
      <c r="F28" s="62">
        <f>Table33[[#This Row],[UNIT PRICE]]*Table33[[#This Row],[QTY]]</f>
        <v>0</v>
      </c>
    </row>
    <row r="29" spans="1:6" x14ac:dyDescent="0.4">
      <c r="A29" s="77"/>
      <c r="B29" s="84" t="s">
        <v>121</v>
      </c>
      <c r="C29" s="63"/>
      <c r="D29" s="64"/>
      <c r="E29" s="65"/>
      <c r="F29" s="62"/>
    </row>
    <row r="30" spans="1:6" x14ac:dyDescent="0.4">
      <c r="A30" s="77"/>
      <c r="B30" s="84" t="s">
        <v>122</v>
      </c>
      <c r="C30" s="63"/>
      <c r="D30" s="64"/>
      <c r="E30" s="65"/>
      <c r="F30" s="62"/>
    </row>
    <row r="31" spans="1:6" x14ac:dyDescent="0.4">
      <c r="A31" s="77"/>
      <c r="B31" s="84" t="s">
        <v>123</v>
      </c>
      <c r="C31" s="63"/>
      <c r="D31" s="64"/>
      <c r="E31" s="65"/>
      <c r="F31" s="62"/>
    </row>
    <row r="32" spans="1:6" x14ac:dyDescent="0.4">
      <c r="A32" s="77"/>
      <c r="B32" s="84" t="s">
        <v>124</v>
      </c>
      <c r="C32" s="63"/>
      <c r="D32" s="64"/>
      <c r="E32" s="65"/>
      <c r="F32" s="62"/>
    </row>
    <row r="33" spans="1:6" x14ac:dyDescent="0.4">
      <c r="A33" s="77"/>
      <c r="B33" s="84" t="s">
        <v>125</v>
      </c>
      <c r="C33" s="63"/>
      <c r="D33" s="64"/>
      <c r="E33" s="65"/>
      <c r="F33" s="62"/>
    </row>
    <row r="34" spans="1:6" x14ac:dyDescent="0.4">
      <c r="A34" s="77"/>
      <c r="B34" s="84" t="s">
        <v>126</v>
      </c>
      <c r="C34" s="63"/>
      <c r="D34" s="64"/>
      <c r="E34" s="65"/>
      <c r="F34" s="62"/>
    </row>
    <row r="35" spans="1:6" x14ac:dyDescent="0.4">
      <c r="A35" s="77"/>
      <c r="B35" s="84" t="s">
        <v>127</v>
      </c>
      <c r="C35" s="63"/>
      <c r="D35" s="64"/>
      <c r="E35" s="65"/>
      <c r="F35" s="62"/>
    </row>
    <row r="36" spans="1:6" x14ac:dyDescent="0.4">
      <c r="A36" s="77"/>
      <c r="B36" s="84" t="s">
        <v>128</v>
      </c>
      <c r="C36" s="63"/>
      <c r="D36" s="64"/>
      <c r="E36" s="65"/>
      <c r="F36" s="62"/>
    </row>
    <row r="37" spans="1:6" x14ac:dyDescent="0.4">
      <c r="A37" s="77"/>
      <c r="B37" s="40" t="s">
        <v>129</v>
      </c>
      <c r="C37" s="63" t="s">
        <v>109</v>
      </c>
      <c r="D37" s="64">
        <v>1</v>
      </c>
      <c r="E37" s="65"/>
      <c r="F37" s="62">
        <f>Table33[[#This Row],[UNIT PRICE]]*Table33[[#This Row],[QTY]]</f>
        <v>0</v>
      </c>
    </row>
    <row r="38" spans="1:6" x14ac:dyDescent="0.4">
      <c r="A38" s="77"/>
      <c r="B38" s="40" t="s">
        <v>217</v>
      </c>
      <c r="C38" s="63" t="s">
        <v>109</v>
      </c>
      <c r="D38" s="64">
        <v>1</v>
      </c>
      <c r="E38" s="65"/>
      <c r="F38" s="62">
        <f>Table33[[#This Row],[UNIT PRICE]]*Table33[[#This Row],[QTY]]</f>
        <v>0</v>
      </c>
    </row>
    <row r="39" spans="1:6" x14ac:dyDescent="0.4">
      <c r="A39" s="77"/>
      <c r="B39" s="40"/>
      <c r="C39" s="63"/>
      <c r="D39" s="64"/>
      <c r="E39" s="65"/>
      <c r="F39" s="62"/>
    </row>
    <row r="40" spans="1:6" x14ac:dyDescent="0.4">
      <c r="A40" s="77"/>
      <c r="B40" s="55" t="s">
        <v>130</v>
      </c>
      <c r="C40" s="63"/>
      <c r="D40" s="64"/>
      <c r="E40" s="65"/>
      <c r="F40" s="62"/>
    </row>
    <row r="41" spans="1:6" ht="72.900000000000006" x14ac:dyDescent="0.4">
      <c r="A41" s="77"/>
      <c r="B41" s="40" t="s">
        <v>216</v>
      </c>
      <c r="C41" s="63" t="s">
        <v>4</v>
      </c>
      <c r="D41" s="64">
        <v>6</v>
      </c>
      <c r="E41" s="65"/>
      <c r="F41" s="62">
        <f>Table33[[#This Row],[UNIT PRICE]]*Table33[[#This Row],[QTY]]</f>
        <v>0</v>
      </c>
    </row>
    <row r="42" spans="1:6" x14ac:dyDescent="0.4">
      <c r="A42" s="77"/>
      <c r="B42" s="40"/>
      <c r="C42" s="85"/>
      <c r="D42" s="85"/>
      <c r="E42" s="65"/>
      <c r="F42" s="62"/>
    </row>
    <row r="43" spans="1:6" x14ac:dyDescent="0.4">
      <c r="A43" s="77"/>
      <c r="B43" s="55" t="s">
        <v>131</v>
      </c>
      <c r="C43" s="63"/>
      <c r="D43" s="64"/>
      <c r="E43" s="65"/>
      <c r="F43" s="62"/>
    </row>
    <row r="44" spans="1:6" ht="87.45" x14ac:dyDescent="0.4">
      <c r="A44" s="77"/>
      <c r="B44" s="40" t="s">
        <v>132</v>
      </c>
      <c r="C44" s="63" t="s">
        <v>4</v>
      </c>
      <c r="D44" s="64">
        <v>1</v>
      </c>
      <c r="E44" s="65"/>
      <c r="F44" s="62">
        <f>Table33[[#This Row],[UNIT PRICE]]*Table33[[#This Row],[QTY]]</f>
        <v>0</v>
      </c>
    </row>
    <row r="45" spans="1:6" x14ac:dyDescent="0.4">
      <c r="A45" s="77"/>
      <c r="B45" s="40"/>
      <c r="C45" s="63"/>
      <c r="D45" s="64"/>
      <c r="E45" s="65"/>
      <c r="F45" s="62"/>
    </row>
    <row r="46" spans="1:6" ht="87.45" x14ac:dyDescent="0.4">
      <c r="A46" s="77"/>
      <c r="B46" s="40" t="s">
        <v>133</v>
      </c>
      <c r="C46" s="63" t="s">
        <v>4</v>
      </c>
      <c r="D46" s="64">
        <v>1</v>
      </c>
      <c r="E46" s="65"/>
      <c r="F46" s="62">
        <f>Table33[[#This Row],[UNIT PRICE]]*Table33[[#This Row],[QTY]]</f>
        <v>0</v>
      </c>
    </row>
    <row r="47" spans="1:6" x14ac:dyDescent="0.4">
      <c r="A47" s="77"/>
      <c r="B47" s="40"/>
      <c r="C47" s="63"/>
      <c r="D47" s="64"/>
      <c r="E47" s="65"/>
      <c r="F47" s="62"/>
    </row>
    <row r="48" spans="1:6" ht="87.45" x14ac:dyDescent="0.4">
      <c r="A48" s="77"/>
      <c r="B48" s="40" t="s">
        <v>134</v>
      </c>
      <c r="C48" s="63" t="s">
        <v>4</v>
      </c>
      <c r="D48" s="64">
        <v>1</v>
      </c>
      <c r="E48" s="65"/>
      <c r="F48" s="62">
        <f>Table33[[#This Row],[UNIT PRICE]]*Table33[[#This Row],[QTY]]</f>
        <v>0</v>
      </c>
    </row>
    <row r="49" spans="1:6" x14ac:dyDescent="0.4">
      <c r="A49" s="77"/>
      <c r="B49" s="40"/>
      <c r="C49" s="63"/>
      <c r="D49" s="64"/>
      <c r="E49" s="65"/>
      <c r="F49" s="62"/>
    </row>
    <row r="50" spans="1:6" ht="29.15" x14ac:dyDescent="0.4">
      <c r="A50" s="77"/>
      <c r="B50" s="40" t="s">
        <v>135</v>
      </c>
      <c r="C50" s="63" t="s">
        <v>4</v>
      </c>
      <c r="D50" s="64">
        <v>1</v>
      </c>
      <c r="E50" s="65"/>
      <c r="F50" s="62">
        <f>Table33[[#This Row],[UNIT PRICE]]*Table33[[#This Row],[QTY]]</f>
        <v>0</v>
      </c>
    </row>
    <row r="51" spans="1:6" x14ac:dyDescent="0.4">
      <c r="A51" s="77"/>
      <c r="B51" s="40"/>
      <c r="C51" s="63"/>
      <c r="D51" s="64"/>
      <c r="E51" s="65"/>
      <c r="F51" s="62"/>
    </row>
    <row r="52" spans="1:6" x14ac:dyDescent="0.4">
      <c r="A52" s="77"/>
      <c r="B52" s="40" t="s">
        <v>136</v>
      </c>
      <c r="C52" s="63" t="s">
        <v>109</v>
      </c>
      <c r="D52" s="64">
        <v>1</v>
      </c>
      <c r="E52" s="65"/>
      <c r="F52" s="62">
        <f>Table33[[#This Row],[UNIT PRICE]]*Table33[[#This Row],[QTY]]</f>
        <v>0</v>
      </c>
    </row>
    <row r="53" spans="1:6" x14ac:dyDescent="0.4">
      <c r="A53" s="77"/>
      <c r="B53" s="40"/>
      <c r="C53" s="63"/>
      <c r="D53" s="64"/>
      <c r="E53" s="65"/>
      <c r="F53" s="62"/>
    </row>
    <row r="54" spans="1:6" x14ac:dyDescent="0.4">
      <c r="A54" s="77"/>
      <c r="B54" s="40" t="s">
        <v>218</v>
      </c>
      <c r="C54" s="63" t="s">
        <v>109</v>
      </c>
      <c r="D54" s="64">
        <v>1</v>
      </c>
      <c r="E54" s="65"/>
      <c r="F54" s="62">
        <f>Table33[[#This Row],[UNIT PRICE]]*Table33[[#This Row],[QTY]]</f>
        <v>0</v>
      </c>
    </row>
    <row r="55" spans="1:6" x14ac:dyDescent="0.4">
      <c r="A55" s="77"/>
      <c r="B55" s="40"/>
      <c r="C55" s="63"/>
      <c r="D55" s="64"/>
      <c r="E55" s="65"/>
      <c r="F55" s="62"/>
    </row>
    <row r="56" spans="1:6" x14ac:dyDescent="0.4">
      <c r="A56" s="77"/>
      <c r="B56" s="40" t="s">
        <v>299</v>
      </c>
      <c r="C56" s="63" t="s">
        <v>4</v>
      </c>
      <c r="D56" s="64">
        <v>1</v>
      </c>
      <c r="E56" s="65"/>
      <c r="F56" s="62">
        <f>Table33[[#This Row],[UNIT PRICE]]*Table33[[#This Row],[QTY]]</f>
        <v>0</v>
      </c>
    </row>
    <row r="57" spans="1:6" x14ac:dyDescent="0.4">
      <c r="A57" s="77"/>
      <c r="B57" s="40" t="s">
        <v>300</v>
      </c>
      <c r="C57" s="63" t="s">
        <v>4</v>
      </c>
      <c r="D57" s="64">
        <v>2</v>
      </c>
      <c r="E57" s="65"/>
      <c r="F57" s="62">
        <f>Table33[[#This Row],[UNIT PRICE]]*Table33[[#This Row],[QTY]]</f>
        <v>0</v>
      </c>
    </row>
    <row r="58" spans="1:6" x14ac:dyDescent="0.4">
      <c r="A58" s="77"/>
      <c r="B58" s="40"/>
      <c r="C58" s="63"/>
      <c r="D58" s="64"/>
      <c r="E58" s="65"/>
      <c r="F58" s="62"/>
    </row>
    <row r="59" spans="1:6" x14ac:dyDescent="0.4">
      <c r="A59" s="77"/>
      <c r="B59" s="55" t="s">
        <v>173</v>
      </c>
      <c r="C59" s="63"/>
      <c r="D59" s="64"/>
      <c r="E59" s="65"/>
      <c r="F59" s="62"/>
    </row>
    <row r="60" spans="1:6" x14ac:dyDescent="0.4">
      <c r="A60" s="77"/>
      <c r="B60" s="40" t="s">
        <v>200</v>
      </c>
      <c r="C60" s="63" t="s">
        <v>4</v>
      </c>
      <c r="D60" s="64">
        <v>2</v>
      </c>
      <c r="E60" s="65"/>
      <c r="F60" s="62">
        <f>Table33[[#This Row],[UNIT PRICE]]*Table33[[#This Row],[QTY]]</f>
        <v>0</v>
      </c>
    </row>
    <row r="61" spans="1:6" x14ac:dyDescent="0.4">
      <c r="A61" s="77"/>
      <c r="B61" s="40" t="s">
        <v>174</v>
      </c>
      <c r="C61" s="63" t="s">
        <v>109</v>
      </c>
      <c r="D61" s="64">
        <v>1</v>
      </c>
      <c r="E61" s="65"/>
      <c r="F61" s="62">
        <f>Table33[[#This Row],[UNIT PRICE]]*Table33[[#This Row],[QTY]]</f>
        <v>0</v>
      </c>
    </row>
    <row r="62" spans="1:6" x14ac:dyDescent="0.4">
      <c r="A62" s="77"/>
      <c r="B62" s="40"/>
      <c r="C62" s="63"/>
      <c r="D62" s="64"/>
      <c r="E62" s="65"/>
      <c r="F62" s="62"/>
    </row>
    <row r="63" spans="1:6" x14ac:dyDescent="0.4">
      <c r="A63" s="43"/>
      <c r="B63" s="58"/>
      <c r="C63" s="61"/>
      <c r="D63" s="43"/>
      <c r="E63" s="62"/>
      <c r="F63" s="62" t="str">
        <f t="shared" si="0"/>
        <v/>
      </c>
    </row>
    <row r="64" spans="1:6" x14ac:dyDescent="0.4">
      <c r="A64" t="s">
        <v>60</v>
      </c>
      <c r="B64"/>
      <c r="C64"/>
      <c r="D64"/>
      <c r="E64"/>
      <c r="F64" s="31">
        <f>SUBTOTAL(109,Table33[TOTAL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87F14-9EE9-476B-BCF2-B4515D8FCABE}">
  <sheetPr>
    <tabColor theme="0" tint="-0.14999847407452621"/>
    <pageSetUpPr fitToPage="1"/>
  </sheetPr>
  <dimension ref="A1:F15"/>
  <sheetViews>
    <sheetView showGridLines="0" zoomScaleNormal="100" zoomScaleSheetLayoutView="90" workbookViewId="0">
      <pane xSplit="3" topLeftCell="D1" activePane="topRight" state="frozen"/>
      <selection activeCell="B24" sqref="B24"/>
      <selection pane="topRight" activeCell="E3" sqref="E3:E13"/>
    </sheetView>
  </sheetViews>
  <sheetFormatPr defaultColWidth="9" defaultRowHeight="14.6" x14ac:dyDescent="0.4"/>
  <cols>
    <col min="1" max="1" width="7.15234375" style="4" customWidth="1"/>
    <col min="2" max="2" width="50.53515625" style="33" customWidth="1"/>
    <col min="3" max="3" width="8.53515625" style="34" customWidth="1"/>
    <col min="4" max="4" width="8.53515625" style="4" customWidth="1"/>
    <col min="5" max="5" width="13.53515625" style="6" customWidth="1"/>
    <col min="6" max="6" width="13.23046875" style="6" customWidth="1"/>
    <col min="7" max="16384" width="9" style="3"/>
  </cols>
  <sheetData>
    <row r="1" spans="1:6" ht="25" customHeight="1" x14ac:dyDescent="0.4">
      <c r="A1" s="121" t="s">
        <v>96</v>
      </c>
      <c r="B1" s="121"/>
      <c r="C1" s="121"/>
      <c r="D1" s="121"/>
      <c r="E1" s="121"/>
      <c r="F1" s="121"/>
    </row>
    <row r="2" spans="1:6" s="4" customFormat="1" ht="25" customHeight="1" x14ac:dyDescent="0.4">
      <c r="A2" s="36" t="s">
        <v>0</v>
      </c>
      <c r="B2" s="37" t="s">
        <v>1</v>
      </c>
      <c r="C2" s="36" t="s">
        <v>3</v>
      </c>
      <c r="D2" s="38" t="s">
        <v>2</v>
      </c>
      <c r="E2" s="39" t="s">
        <v>25</v>
      </c>
      <c r="F2" s="39" t="s">
        <v>59</v>
      </c>
    </row>
    <row r="3" spans="1:6" x14ac:dyDescent="0.4">
      <c r="A3" s="60"/>
      <c r="B3" s="58"/>
      <c r="C3" s="61"/>
      <c r="D3" s="49"/>
      <c r="E3" s="62"/>
      <c r="F3" s="62"/>
    </row>
    <row r="4" spans="1:6" ht="43.75" x14ac:dyDescent="0.4">
      <c r="A4" s="60"/>
      <c r="B4" s="58" t="s">
        <v>229</v>
      </c>
      <c r="C4" s="61" t="s">
        <v>4</v>
      </c>
      <c r="D4" s="49">
        <v>8</v>
      </c>
      <c r="E4" s="62"/>
      <c r="F4" s="62">
        <f>Table3357[[#This Row],[UNIT PRICE]]*Table3357[[#This Row],[QTY]]</f>
        <v>0</v>
      </c>
    </row>
    <row r="5" spans="1:6" x14ac:dyDescent="0.4">
      <c r="A5" s="60"/>
      <c r="B5" s="58"/>
      <c r="C5" s="61"/>
      <c r="D5" s="49"/>
      <c r="E5" s="62"/>
      <c r="F5" s="62"/>
    </row>
    <row r="6" spans="1:6" ht="43.75" x14ac:dyDescent="0.4">
      <c r="A6" s="60"/>
      <c r="B6" s="58" t="s">
        <v>208</v>
      </c>
      <c r="C6" s="61" t="s">
        <v>4</v>
      </c>
      <c r="D6" s="49">
        <v>3</v>
      </c>
      <c r="E6" s="62"/>
      <c r="F6" s="62">
        <f>Table3357[[#This Row],[UNIT PRICE]]*Table3357[[#This Row],[QTY]]</f>
        <v>0</v>
      </c>
    </row>
    <row r="7" spans="1:6" x14ac:dyDescent="0.4">
      <c r="A7" s="60"/>
      <c r="B7" s="58"/>
      <c r="C7" s="61"/>
      <c r="D7" s="49"/>
      <c r="E7" s="62"/>
      <c r="F7" s="62"/>
    </row>
    <row r="8" spans="1:6" x14ac:dyDescent="0.4">
      <c r="A8" s="60"/>
      <c r="B8" s="82" t="s">
        <v>87</v>
      </c>
      <c r="C8" s="61"/>
      <c r="D8" s="49"/>
      <c r="E8" s="62"/>
      <c r="F8" s="62"/>
    </row>
    <row r="9" spans="1:6" ht="29.15" x14ac:dyDescent="0.4">
      <c r="A9" s="60"/>
      <c r="B9" s="58" t="s">
        <v>203</v>
      </c>
      <c r="C9" s="61"/>
      <c r="D9" s="49"/>
      <c r="E9" s="62"/>
      <c r="F9" s="62"/>
    </row>
    <row r="10" spans="1:6" x14ac:dyDescent="0.4">
      <c r="A10" s="60"/>
      <c r="B10" s="58" t="s">
        <v>204</v>
      </c>
      <c r="C10" s="61" t="s">
        <v>28</v>
      </c>
      <c r="D10" s="49">
        <v>45</v>
      </c>
      <c r="E10" s="62"/>
      <c r="F10" s="62">
        <f>Table3357[[#This Row],[UNIT PRICE]]*Table3357[[#This Row],[QTY]]</f>
        <v>0</v>
      </c>
    </row>
    <row r="11" spans="1:6" x14ac:dyDescent="0.4">
      <c r="A11" s="79"/>
      <c r="B11" s="83" t="s">
        <v>205</v>
      </c>
      <c r="C11" s="79"/>
      <c r="D11" s="79"/>
      <c r="E11" s="81"/>
      <c r="F11" s="81"/>
    </row>
    <row r="12" spans="1:6" x14ac:dyDescent="0.4">
      <c r="A12" s="79"/>
      <c r="B12" s="80" t="s">
        <v>97</v>
      </c>
      <c r="C12" s="79" t="s">
        <v>4</v>
      </c>
      <c r="D12" s="79">
        <v>20</v>
      </c>
      <c r="E12" s="81"/>
      <c r="F12" s="81">
        <f>Table3357[[#This Row],[UNIT PRICE]]*Table3357[[#This Row],[QTY]]</f>
        <v>0</v>
      </c>
    </row>
    <row r="13" spans="1:6" x14ac:dyDescent="0.4">
      <c r="A13" s="79"/>
      <c r="B13" s="80"/>
      <c r="C13" s="79"/>
      <c r="D13" s="79"/>
      <c r="E13" s="81"/>
      <c r="F13" s="81"/>
    </row>
    <row r="14" spans="1:6" x14ac:dyDescent="0.4">
      <c r="A14" s="79"/>
      <c r="B14" s="80"/>
      <c r="C14" s="79"/>
      <c r="D14" s="79"/>
      <c r="E14" s="81"/>
      <c r="F14" s="81"/>
    </row>
    <row r="15" spans="1:6" x14ac:dyDescent="0.4">
      <c r="A15" t="s">
        <v>60</v>
      </c>
      <c r="B15"/>
      <c r="C15"/>
      <c r="D15"/>
      <c r="E15"/>
      <c r="F15" s="31">
        <f>SUBTOTAL(109,Table3357[TOTAL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84F1-096D-47AB-97E1-A120914B6D55}">
  <sheetPr>
    <tabColor theme="0" tint="-0.14999847407452621"/>
    <pageSetUpPr fitToPage="1"/>
  </sheetPr>
  <dimension ref="A1:F24"/>
  <sheetViews>
    <sheetView showGridLines="0" view="pageBreakPreview" topLeftCell="A6" zoomScaleNormal="100" zoomScaleSheetLayoutView="100" workbookViewId="0">
      <selection activeCell="E22" sqref="E8:E22"/>
    </sheetView>
  </sheetViews>
  <sheetFormatPr defaultColWidth="9" defaultRowHeight="14.6" x14ac:dyDescent="0.4"/>
  <cols>
    <col min="1" max="1" width="7.15234375" style="4" customWidth="1"/>
    <col min="2" max="2" width="50.53515625" style="33" customWidth="1"/>
    <col min="3" max="3" width="8.53515625" style="34" customWidth="1"/>
    <col min="4" max="4" width="7.84375" style="4" customWidth="1"/>
    <col min="5" max="5" width="13.53515625" style="6" customWidth="1"/>
    <col min="6" max="6" width="13.23046875" style="6" customWidth="1"/>
    <col min="7" max="16384" width="9" style="3"/>
  </cols>
  <sheetData>
    <row r="1" spans="1:6" ht="25" customHeight="1" x14ac:dyDescent="0.4">
      <c r="A1" s="121" t="s">
        <v>164</v>
      </c>
      <c r="B1" s="121"/>
      <c r="C1" s="121"/>
      <c r="D1" s="121"/>
      <c r="E1" s="121"/>
      <c r="F1" s="121"/>
    </row>
    <row r="2" spans="1:6" s="4" customFormat="1" ht="25" customHeight="1" x14ac:dyDescent="0.4">
      <c r="A2" s="36" t="s">
        <v>0</v>
      </c>
      <c r="B2" s="37" t="s">
        <v>1</v>
      </c>
      <c r="C2" s="36" t="s">
        <v>3</v>
      </c>
      <c r="D2" s="38" t="s">
        <v>2</v>
      </c>
      <c r="E2" s="39" t="s">
        <v>25</v>
      </c>
      <c r="F2" s="39" t="s">
        <v>59</v>
      </c>
    </row>
    <row r="3" spans="1:6" x14ac:dyDescent="0.4">
      <c r="A3" s="60"/>
      <c r="B3" s="58"/>
      <c r="C3" s="61"/>
      <c r="D3" s="49"/>
      <c r="E3" s="62"/>
      <c r="F3" s="62"/>
    </row>
    <row r="4" spans="1:6" x14ac:dyDescent="0.4">
      <c r="A4" s="60"/>
      <c r="B4" s="58" t="s">
        <v>254</v>
      </c>
      <c r="C4" s="61"/>
      <c r="D4" s="49"/>
      <c r="E4" s="62"/>
      <c r="F4" s="62"/>
    </row>
    <row r="5" spans="1:6" ht="43.75" x14ac:dyDescent="0.4">
      <c r="A5" s="60"/>
      <c r="B5" s="58" t="s">
        <v>255</v>
      </c>
      <c r="C5" s="61"/>
      <c r="D5" s="49"/>
      <c r="E5" s="62"/>
      <c r="F5" s="62"/>
    </row>
    <row r="6" spans="1:6" x14ac:dyDescent="0.4">
      <c r="A6" s="60"/>
      <c r="B6" s="58"/>
      <c r="C6" s="61"/>
      <c r="D6" s="49"/>
      <c r="E6" s="62"/>
      <c r="F6" s="62"/>
    </row>
    <row r="7" spans="1:6" x14ac:dyDescent="0.4">
      <c r="A7" s="60"/>
      <c r="B7" s="82" t="s">
        <v>248</v>
      </c>
      <c r="C7" s="61"/>
      <c r="D7" s="49"/>
      <c r="E7" s="62"/>
      <c r="F7" s="62"/>
    </row>
    <row r="8" spans="1:6" x14ac:dyDescent="0.4">
      <c r="A8" s="60"/>
      <c r="B8" s="58"/>
      <c r="C8" s="61"/>
      <c r="D8" s="49"/>
      <c r="E8" s="62"/>
      <c r="F8" s="62"/>
    </row>
    <row r="9" spans="1:6" x14ac:dyDescent="0.4">
      <c r="A9" s="86"/>
      <c r="B9" s="58" t="s">
        <v>249</v>
      </c>
      <c r="C9" s="61" t="s">
        <v>4</v>
      </c>
      <c r="D9" s="87">
        <f>25</f>
        <v>25</v>
      </c>
      <c r="E9" s="88"/>
      <c r="F9" s="88">
        <f>Table3358[[#This Row],[QTY]]*Table3358[[#This Row],[UNIT PRICE]]</f>
        <v>0</v>
      </c>
    </row>
    <row r="10" spans="1:6" x14ac:dyDescent="0.4">
      <c r="A10" s="60"/>
      <c r="B10" s="58" t="s">
        <v>250</v>
      </c>
      <c r="C10" s="61" t="s">
        <v>4</v>
      </c>
      <c r="D10" s="49">
        <f>6</f>
        <v>6</v>
      </c>
      <c r="E10" s="62"/>
      <c r="F10" s="88">
        <f>Table3358[[#This Row],[QTY]]*Table3358[[#This Row],[UNIT PRICE]]</f>
        <v>0</v>
      </c>
    </row>
    <row r="11" spans="1:6" x14ac:dyDescent="0.4">
      <c r="A11" s="86"/>
      <c r="B11" s="58" t="s">
        <v>251</v>
      </c>
      <c r="C11" s="61" t="s">
        <v>4</v>
      </c>
      <c r="D11" s="49">
        <v>1</v>
      </c>
      <c r="E11" s="62"/>
      <c r="F11" s="88">
        <f>Table3358[[#This Row],[QTY]]*Table3358[[#This Row],[UNIT PRICE]]</f>
        <v>0</v>
      </c>
    </row>
    <row r="12" spans="1:6" x14ac:dyDescent="0.4">
      <c r="A12" s="60"/>
      <c r="B12" s="58"/>
      <c r="C12" s="61"/>
      <c r="D12" s="49"/>
      <c r="E12" s="62"/>
      <c r="F12" s="62"/>
    </row>
    <row r="13" spans="1:6" x14ac:dyDescent="0.4">
      <c r="A13" s="86"/>
      <c r="B13" s="82" t="s">
        <v>270</v>
      </c>
      <c r="C13" s="61"/>
      <c r="D13" s="49"/>
      <c r="E13" s="62"/>
      <c r="F13" s="88"/>
    </row>
    <row r="14" spans="1:6" x14ac:dyDescent="0.4">
      <c r="A14" s="60"/>
      <c r="B14" s="58"/>
      <c r="C14" s="61"/>
      <c r="D14" s="49"/>
      <c r="E14" s="62"/>
      <c r="F14" s="62"/>
    </row>
    <row r="15" spans="1:6" x14ac:dyDescent="0.4">
      <c r="A15" s="60"/>
      <c r="B15" s="58" t="s">
        <v>249</v>
      </c>
      <c r="C15" s="61" t="s">
        <v>4</v>
      </c>
      <c r="D15" s="49">
        <v>8</v>
      </c>
      <c r="E15" s="62"/>
      <c r="F15" s="88">
        <f>Table3358[[#This Row],[QTY]]*Table3358[[#This Row],[UNIT PRICE]]</f>
        <v>0</v>
      </c>
    </row>
    <row r="16" spans="1:6" x14ac:dyDescent="0.4">
      <c r="A16" s="60"/>
      <c r="B16" s="58" t="s">
        <v>298</v>
      </c>
      <c r="C16" s="61" t="s">
        <v>4</v>
      </c>
      <c r="D16" s="49">
        <v>1</v>
      </c>
      <c r="E16" s="62"/>
      <c r="F16" s="88">
        <f>Table3358[[#This Row],[QTY]]*Table3358[[#This Row],[UNIT PRICE]]</f>
        <v>0</v>
      </c>
    </row>
    <row r="17" spans="1:6" x14ac:dyDescent="0.4">
      <c r="A17" s="60"/>
      <c r="B17" s="58" t="s">
        <v>250</v>
      </c>
      <c r="C17" s="61" t="s">
        <v>4</v>
      </c>
      <c r="D17" s="49">
        <v>5</v>
      </c>
      <c r="E17" s="62"/>
      <c r="F17" s="88">
        <f>Table3358[[#This Row],[QTY]]*Table3358[[#This Row],[UNIT PRICE]]</f>
        <v>0</v>
      </c>
    </row>
    <row r="18" spans="1:6" x14ac:dyDescent="0.4">
      <c r="A18" s="60"/>
      <c r="B18" s="58" t="s">
        <v>251</v>
      </c>
      <c r="C18" s="61" t="s">
        <v>4</v>
      </c>
      <c r="D18" s="49">
        <v>1</v>
      </c>
      <c r="E18" s="62"/>
      <c r="F18" s="88">
        <f>Table3358[[#This Row],[QTY]]*Table3358[[#This Row],[UNIT PRICE]]</f>
        <v>0</v>
      </c>
    </row>
    <row r="19" spans="1:6" x14ac:dyDescent="0.4">
      <c r="A19" s="60"/>
      <c r="B19" s="58"/>
      <c r="C19" s="61"/>
      <c r="D19" s="49"/>
      <c r="E19" s="62"/>
      <c r="F19" s="62"/>
    </row>
    <row r="20" spans="1:6" x14ac:dyDescent="0.4">
      <c r="A20" s="60"/>
      <c r="B20" s="82" t="s">
        <v>252</v>
      </c>
      <c r="C20" s="61"/>
      <c r="D20" s="49"/>
      <c r="E20" s="62"/>
      <c r="F20" s="88"/>
    </row>
    <row r="21" spans="1:6" x14ac:dyDescent="0.4">
      <c r="A21" s="60"/>
      <c r="B21" s="58"/>
      <c r="C21" s="61"/>
      <c r="D21" s="49"/>
      <c r="E21" s="62"/>
      <c r="F21" s="62"/>
    </row>
    <row r="22" spans="1:6" x14ac:dyDescent="0.4">
      <c r="A22" s="60"/>
      <c r="B22" s="58" t="s">
        <v>253</v>
      </c>
      <c r="C22" s="61" t="s">
        <v>4</v>
      </c>
      <c r="D22" s="49">
        <v>12</v>
      </c>
      <c r="E22" s="62"/>
      <c r="F22" s="88">
        <f>Table3358[[#This Row],[QTY]]*Table3358[[#This Row],[UNIT PRICE]]</f>
        <v>0</v>
      </c>
    </row>
    <row r="23" spans="1:6" x14ac:dyDescent="0.4">
      <c r="A23" s="79"/>
      <c r="B23" s="80"/>
      <c r="C23" s="79"/>
      <c r="D23" s="79"/>
      <c r="E23" s="81"/>
      <c r="F23" s="81"/>
    </row>
    <row r="24" spans="1:6" x14ac:dyDescent="0.4">
      <c r="A24" t="s">
        <v>60</v>
      </c>
      <c r="B24"/>
      <c r="C24"/>
      <c r="D24"/>
      <c r="E24"/>
      <c r="F24" s="31">
        <f>SUBTOTAL(109,Table3358[TOTAL USD])</f>
        <v>0</v>
      </c>
    </row>
  </sheetData>
  <mergeCells count="1">
    <mergeCell ref="A1:F1"/>
  </mergeCells>
  <pageMargins left="0.7" right="0.7" top="0.75" bottom="0.75" header="0.3" footer="0.3"/>
  <pageSetup scale="89"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3</vt:i4>
      </vt:variant>
    </vt:vector>
  </HeadingPairs>
  <TitlesOfParts>
    <vt:vector size="14" baseType="lpstr">
      <vt:lpstr>TOTAL</vt:lpstr>
      <vt:lpstr>Electrical</vt:lpstr>
      <vt:lpstr>Solar</vt:lpstr>
      <vt:lpstr>UPS</vt:lpstr>
      <vt:lpstr>Lighting</vt:lpstr>
      <vt:lpstr>Generator </vt:lpstr>
      <vt:lpstr>Fire</vt:lpstr>
      <vt:lpstr>Air-Con</vt:lpstr>
      <vt:lpstr>CCTV &amp; Access Control</vt:lpstr>
      <vt:lpstr>Outdoor Civil Works</vt:lpstr>
      <vt:lpstr>External Offices + Logistics</vt:lpstr>
      <vt:lpstr>TOTAL!Print_Area</vt:lpstr>
      <vt:lpstr>Electrical!Print_Titles</vt:lpstr>
      <vt:lpstr>'Outdoor Civil Works'!Print_Titles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ZIAD BAAKLINI</dc:creator>
  <cp:lastModifiedBy>ZIAD BAAKLINI</cp:lastModifiedBy>
  <cp:lastPrinted>2024-03-15T07:54:59Z</cp:lastPrinted>
  <dcterms:created xsi:type="dcterms:W3CDTF">2012-03-20T17:21:46Z</dcterms:created>
  <dcterms:modified xsi:type="dcterms:W3CDTF">2024-03-21T11:31:31Z</dcterms:modified>
</cp:coreProperties>
</file>